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theme/themeOverride3.xml" ContentType="application/vnd.openxmlformats-officedocument.themeOverride+xml"/>
  <Override PartName="/xl/charts/chart6.xml" ContentType="application/vnd.openxmlformats-officedocument.drawingml.chart+xml"/>
  <Override PartName="/xl/theme/themeOverride4.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theme/themeOverride5.xml" ContentType="application/vnd.openxmlformats-officedocument.themeOverride+xml"/>
  <Override PartName="/xl/charts/chart8.xml" ContentType="application/vnd.openxmlformats-officedocument.drawingml.chart+xml"/>
  <Override PartName="/xl/theme/themeOverride6.xml" ContentType="application/vnd.openxmlformats-officedocument.themeOverride+xml"/>
  <Override PartName="/xl/charts/chart9.xml" ContentType="application/vnd.openxmlformats-officedocument.drawingml.chart+xml"/>
  <Override PartName="/xl/theme/themeOverride7.xml" ContentType="application/vnd.openxmlformats-officedocument.themeOverride+xml"/>
  <Override PartName="/xl/drawings/drawing5.xml" ContentType="application/vnd.openxmlformats-officedocument.drawing+xml"/>
  <Override PartName="/xl/comments2.xml" ContentType="application/vnd.openxmlformats-officedocument.spreadsheetml.comments+xml"/>
  <Override PartName="/xl/charts/chart10.xml" ContentType="application/vnd.openxmlformats-officedocument.drawingml.chart+xml"/>
  <Override PartName="/xl/theme/themeOverride8.xml" ContentType="application/vnd.openxmlformats-officedocument.themeOverride+xml"/>
  <Override PartName="/xl/charts/chart11.xml" ContentType="application/vnd.openxmlformats-officedocument.drawingml.chart+xml"/>
  <Override PartName="/xl/theme/themeOverride9.xml" ContentType="application/vnd.openxmlformats-officedocument.themeOverride+xml"/>
  <Override PartName="/xl/charts/chart12.xml" ContentType="application/vnd.openxmlformats-officedocument.drawingml.chart+xml"/>
  <Override PartName="/xl/theme/themeOverride10.xml" ContentType="application/vnd.openxmlformats-officedocument.themeOverride+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harts/chart13.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codeName="ThisWorkbook" autoCompressPictures="0"/>
  <mc:AlternateContent xmlns:mc="http://schemas.openxmlformats.org/markup-compatibility/2006">
    <mc:Choice Requires="x15">
      <x15ac:absPath xmlns:x15ac="http://schemas.microsoft.com/office/spreadsheetml/2010/11/ac" url="C:\Users\Test\Dropbox (IGBC)\IGBC's shared workspace\IGBC\Certification\Home Performance Index\03 HPI External Prog Doc\01 HPI v2 Current Spreadsheets and Calculators\"/>
    </mc:Choice>
  </mc:AlternateContent>
  <xr:revisionPtr revIDLastSave="0" documentId="8_{65C935EE-D2E7-4D8B-B9D1-F763A6B1C78E}" xr6:coauthVersionLast="47" xr6:coauthVersionMax="47" xr10:uidLastSave="{00000000-0000-0000-0000-000000000000}"/>
  <workbookProtection workbookAlgorithmName="SHA-512" workbookHashValue="MrMHtZ+kHXFarzooQ0x3HwlYWP0xJC0WR9upeelx4aARZ1X9Hom8XNDm1EEsp/6v9M2yQXzbD8OkYu0L57BgIA==" workbookSaltValue="LznIopTPaBA4/H4lMS111w==" workbookSpinCount="100000" lockStructure="1"/>
  <bookViews>
    <workbookView xWindow="-108" yWindow="-108" windowWidth="23256" windowHeight="13896" tabRatio="724" firstSheet="1" activeTab="8" xr2:uid="{00000000-000D-0000-FFFF-FFFF00000000}"/>
  </bookViews>
  <sheets>
    <sheet name="Weighting" sheetId="18" state="hidden" r:id="rId1"/>
    <sheet name="Home" sheetId="24" r:id="rId2"/>
    <sheet name="Environment" sheetId="10" r:id="rId3"/>
    <sheet name="HealthWellbeing" sheetId="19" r:id="rId4"/>
    <sheet name="Economic" sheetId="20" r:id="rId5"/>
    <sheet name="Quality" sheetId="21" r:id="rId6"/>
    <sheet name="Location" sheetId="22" r:id="rId7"/>
    <sheet name="OverallScore" sheetId="6" r:id="rId8"/>
    <sheet name="List of Changes" sheetId="31" r:id="rId9"/>
    <sheet name="Output report" sheetId="30"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_cof1">#REF!</definedName>
    <definedName name="____cre1">#REF!</definedName>
    <definedName name="____cre2">#REF!</definedName>
    <definedName name="____inf1">#REF!</definedName>
    <definedName name="___cof1">#REF!</definedName>
    <definedName name="___cre1">#REF!</definedName>
    <definedName name="___cre2">#REF!</definedName>
    <definedName name="___inf1">#REF!</definedName>
    <definedName name="__cof1">#REF!</definedName>
    <definedName name="__cre1">#REF!</definedName>
    <definedName name="__cre2">#REF!</definedName>
    <definedName name="__inf1">#REF!</definedName>
    <definedName name="_2__123Graph_ACHART_1" hidden="1">'[1]Op. Lease'!#REF!</definedName>
    <definedName name="_4__123Graph_ACHART_2" hidden="1">'[1]Op. Lease'!#REF!</definedName>
    <definedName name="_6__123Graph_XCHART_1" hidden="1">'[1]Op. Lease'!#REF!</definedName>
    <definedName name="_8__123Graph_XCHART_2" hidden="1">'[1]Op. Lease'!#REF!</definedName>
    <definedName name="_cof1">#REF!</definedName>
    <definedName name="_cre1">#REF!</definedName>
    <definedName name="_cre2">#REF!</definedName>
    <definedName name="_xlnm._FilterDatabase" localSheetId="4" hidden="1">Economic!#REF!</definedName>
    <definedName name="_xlnm._FilterDatabase" localSheetId="2" hidden="1">Environment!#REF!</definedName>
    <definedName name="_xlnm._FilterDatabase" localSheetId="3" hidden="1">HealthWellbeing!#REF!</definedName>
    <definedName name="_xlnm._FilterDatabase" localSheetId="6" hidden="1">Location!#REF!</definedName>
    <definedName name="_xlnm._FilterDatabase" localSheetId="5" hidden="1">Quality!#REF!</definedName>
    <definedName name="_inf1">#REF!</definedName>
    <definedName name="Activity">#REF!</definedName>
    <definedName name="Airborne___floors">HealthWellbeing!$H$106:$J$116</definedName>
    <definedName name="Airborne___walls">HealthWellbeing!$D$106:$F$116</definedName>
    <definedName name="analysis_end">#REF!</definedName>
    <definedName name="approval_amount">'[2]PEP Form'!$Q$102</definedName>
    <definedName name="area_e1">'[3]Current Real Estate One'!$J$16</definedName>
    <definedName name="area_e2">'[3]Current Real Estate Two'!$J$16</definedName>
    <definedName name="area_n">'[3]New Real Estate'!$J$15</definedName>
    <definedName name="area_s">[3]Sublease!$J$23</definedName>
    <definedName name="area1_e1">'[3]Current Real Estate One'!$J$12</definedName>
    <definedName name="area1_e2">'[3]Current Real Estate Two'!$J$12</definedName>
    <definedName name="area1_n">'[3]New Real Estate'!$J$11</definedName>
    <definedName name="area1_name">#REF!</definedName>
    <definedName name="area1_s">[3]Sublease!$J$19</definedName>
    <definedName name="area2_e1">'[3]Current Real Estate One'!$J$13</definedName>
    <definedName name="area2_e2">'[3]Current Real Estate Two'!$J$13</definedName>
    <definedName name="area2_n">'[3]New Real Estate'!$J$12</definedName>
    <definedName name="area2_name">#REF!</definedName>
    <definedName name="area2_s">[3]Sublease!$J$20</definedName>
    <definedName name="area3_e1">'[3]Current Real Estate One'!$J$14</definedName>
    <definedName name="area3_e2">'[3]Current Real Estate Two'!$J$14</definedName>
    <definedName name="area3_n">'[3]New Real Estate'!$J$13</definedName>
    <definedName name="area3_name">#REF!</definedName>
    <definedName name="area3_s">[3]Sublease!$J$21</definedName>
    <definedName name="area4_e1">'[3]Current Real Estate One'!$J$15</definedName>
    <definedName name="area4_e2">'[3]Current Real Estate Two'!$J$15</definedName>
    <definedName name="area4_n">'[3]New Real Estate'!$J$14</definedName>
    <definedName name="area4_name">#REF!</definedName>
    <definedName name="area4_s">[3]Sublease!$J$22</definedName>
    <definedName name="Areac">'[3]ECI Summary'!$M$12</definedName>
    <definedName name="AssetLabels">'[3]Existing Assets &amp; Liabilities'!$C$178:$C$182</definedName>
    <definedName name="AssetName1">'[3]Existing Assets &amp; Liabilities'!$C$17</definedName>
    <definedName name="AssetName2">'[3]Existing Assets &amp; Liabilities'!$C$18</definedName>
    <definedName name="AssetName3">'[3]Existing Assets &amp; Liabilities'!$C$19</definedName>
    <definedName name="AssetName4">'[3]Existing Assets &amp; Liabilities'!$C$20</definedName>
    <definedName name="AssetName5">'[3]Existing Assets &amp; Liabilities'!$C$21</definedName>
    <definedName name="AssetName6">'[3]Existing Assets &amp; Liabilities'!$C$22</definedName>
    <definedName name="AssetName7">'[3]Existing Assets &amp; Liabilities'!$C$23</definedName>
    <definedName name="AssetNumbers">'[3]Existing Assets &amp; Liabilities'!$B$17:$B$23</definedName>
    <definedName name="Bldg_Address">'[4]Building Data'!$C$6</definedName>
    <definedName name="Bldg_Name">'[4]Building Data'!$C$5</definedName>
    <definedName name="bldgref1">'[5]General Information'!#REF!</definedName>
    <definedName name="borrow_rate">'[2]Deposit &amp; Restoration'!$H$55</definedName>
    <definedName name="business">#REF!</definedName>
    <definedName name="BVfin47AssetOne">'[3]Existing Assets &amp; Liabilities'!$Q$39</definedName>
    <definedName name="BVfin47AssetTwo">'[3]Existing Assets &amp; Liabilities'!$Q$75</definedName>
    <definedName name="BVfin47LiabOne">'[3]Existing Assets &amp; Liabilities'!$Q$38</definedName>
    <definedName name="BVfin47LiabTwo">'[3]Existing Assets &amp; Liabilities'!$Q$74</definedName>
    <definedName name="BVGainOne">'[3]Existing Assets &amp; Liabilities'!$Q$37</definedName>
    <definedName name="BVGainTwo">'[3]Existing Assets &amp; Liabilities'!$Q$73</definedName>
    <definedName name="BVRentOne">'[3]Existing Assets &amp; Liabilities'!$Q$35</definedName>
    <definedName name="BVRentTwo">'[3]Existing Assets &amp; Liabilities'!$Q$71</definedName>
    <definedName name="BVsold1">'[3]Existing Assets &amp; Liabilities'!$V$25</definedName>
    <definedName name="BVsold2">'[3]Existing Assets &amp; Liabilities'!$V$61</definedName>
    <definedName name="BVTIOne">'[3]Existing Assets &amp; Liabilities'!$Q$36</definedName>
    <definedName name="BVTITwo">'[3]Existing Assets &amp; Liabilities'!$Q$72</definedName>
    <definedName name="cap_cof_cs">#REF!</definedName>
    <definedName name="cap_cof_TI">'[2]ECI Construction T.I.'!$N$24</definedName>
    <definedName name="cap_date">'[3]ECI Summary'!$M$16</definedName>
    <definedName name="capexLandCS">'[3]ECI Summary'!$D$308</definedName>
    <definedName name="capital">'[2]PEP Form'!$Q$69</definedName>
    <definedName name="capital_lease">'[3]Lease Test'!$Q$58</definedName>
    <definedName name="Capitalised_CoF">'[3]ECI Summary'!$O$312</definedName>
    <definedName name="capitalised_refund1">'[3]Deposit One'!$D$37</definedName>
    <definedName name="capitalised_refund2">'[3]Deposit Two'!$D$37</definedName>
    <definedName name="cash_refund1">'[3]Deposit One'!$H$19</definedName>
    <definedName name="cash_refund2">'[3]Deposit Two'!$H$19</definedName>
    <definedName name="CashExpenses">[3]Reserve!$AQ$11</definedName>
    <definedName name="Category">#REF!</definedName>
    <definedName name="cep_date">'[2]Key Assumptions'!$I$13</definedName>
    <definedName name="CEPVersionDate">#REF!</definedName>
    <definedName name="cfa">#REF!</definedName>
    <definedName name="checklist_summary">[6]Checklist!#REF!</definedName>
    <definedName name="Citisites_Code">'[4]Building Data'!$C$4</definedName>
    <definedName name="City">'[2]Key Assumptions'!$G$16</definedName>
    <definedName name="ClosingCosts">'[3]Exit One'!$L$52</definedName>
    <definedName name="CofExpCap">'[3]ECI Summary'!$G$307</definedName>
    <definedName name="colStatus">#REF!</definedName>
    <definedName name="const_only">#REF!</definedName>
    <definedName name="const_start">'[3]ECI Summary'!$M$15</definedName>
    <definedName name="ConstAtExisting">#REF!</definedName>
    <definedName name="Cost">#REF!</definedName>
    <definedName name="CostRange">'[7]Data Inputs'!$W$5:$W$7</definedName>
    <definedName name="Country">'[2]Key Assumptions'!$E$16</definedName>
    <definedName name="CPI">'[3]NPV new'!$Y:$Y</definedName>
    <definedName name="CRE1_criteria">#REF!</definedName>
    <definedName name="cre1_filter">#REF!</definedName>
    <definedName name="_xlnm.Criteria" localSheetId="4">Economic!#REF!</definedName>
    <definedName name="_xlnm.Criteria" localSheetId="2">Environment!#REF!</definedName>
    <definedName name="_xlnm.Criteria" localSheetId="3">HealthWellbeing!#REF!</definedName>
    <definedName name="_xlnm.Criteria" localSheetId="6">Location!#REF!</definedName>
    <definedName name="_xlnm.Criteria" localSheetId="5">Quality!#REF!</definedName>
    <definedName name="Currency">#REF!</definedName>
    <definedName name="Current_Seat">#REF!</definedName>
    <definedName name="DataSources">OFFSET([8]Sources!$F$2,1,0,COUNTA([8]Sources!$F$2:$F$52)-COUNTBLANK([8]Sources!$F$2:$F$52)-1,1)</definedName>
    <definedName name="DateComp">#REF!</definedName>
    <definedName name="days">'[5]Linked Cells (hidden)'!$J$2:$J$8</definedName>
    <definedName name="DeferredGain">[3]SaleLeaseback!$D$35</definedName>
    <definedName name="deposit_amor1">'[3]Deposit One'!$H$32</definedName>
    <definedName name="deposit_amor2">'[3]Deposit Two'!$H$32</definedName>
    <definedName name="deposit_increase">'[3]Deposit &amp; Restoration'!$J$8</definedName>
    <definedName name="deposit_int">'[3]Deposit &amp; Restoration'!$J$19</definedName>
    <definedName name="deposit_int1">'[3]Deposit One'!$H$14</definedName>
    <definedName name="deposit_int2">'[3]Deposit Two'!$H$14</definedName>
    <definedName name="deposit_paid">'[3]Deposit &amp; Restoration'!$J$6</definedName>
    <definedName name="deposit_period">'[3]Deposit &amp; Restoration'!$J$22</definedName>
    <definedName name="deposit_refund_percent">'[3]Deposit &amp; Restoration'!$H$11</definedName>
    <definedName name="deposit_type">'[3]Deposit &amp; Restoration'!$F$31</definedName>
    <definedName name="deposit_type1">'[3]Deposit One'!$D$40</definedName>
    <definedName name="deposit_type2">'[3]Deposit Two'!$D$40</definedName>
    <definedName name="DieselPrice">[9]Summary!$D$7</definedName>
    <definedName name="e">#REF!</definedName>
    <definedName name="eci">#REF!</definedName>
    <definedName name="ECI_total">'[3]ECI Summary'!$M$268</definedName>
    <definedName name="EffDateLiabilitiesOne">'[3]Existing Assets &amp; Liabilities'!$N$28</definedName>
    <definedName name="EffDateLiabilitiesTwo">'[3]Existing Assets &amp; Liabilities'!$N$64</definedName>
    <definedName name="ElecPrice">[9]Summary!$D$5</definedName>
    <definedName name="ElecThermal">'[7]Data Inputs'!$X$5:$X$8</definedName>
    <definedName name="emissionfactor">'[3]Energy Initiative'!$A$43:$E$142</definedName>
    <definedName name="EndTasks">#REF!</definedName>
    <definedName name="Energy">'[7]Data Inputs'!$V$5:$V$10</definedName>
    <definedName name="energytrends">#REF!</definedName>
    <definedName name="EnergyUseSystems">#REF!</definedName>
    <definedName name="Equip_ID">'[4]STANDARD EQUIPMENT ID'!$D$2:$D$198</definedName>
    <definedName name="Escalation_E1">#REF!</definedName>
    <definedName name="EscalationDates_E1">#REF!</definedName>
    <definedName name="Exit_date1">'[3]Exit One'!$L$5</definedName>
    <definedName name="Exit_date2">'[3]Exit Two'!$L$5</definedName>
    <definedName name="exit1">#REF!</definedName>
    <definedName name="exit2">#REF!</definedName>
    <definedName name="expansion">#REF!</definedName>
    <definedName name="expiry1">#REF!</definedName>
    <definedName name="expiry2">#REF!</definedName>
    <definedName name="facility_type">#REF!</definedName>
    <definedName name="FASDate">'[3]NPV new'!$AT$1</definedName>
    <definedName name="FileClosedBy">'[3]PEP Form'!$F$256</definedName>
    <definedName name="Fin47AmountOne">'[3]Deposit One'!$H$59</definedName>
    <definedName name="Fin47AmountTwo">'[3]Deposit Two'!$H$59</definedName>
    <definedName name="Fin47DateOne">'[3]Deposit One'!$H$54</definedName>
    <definedName name="Fin47DateTwo">'[3]Deposit Two'!$H$54</definedName>
    <definedName name="Fin47FactNew">'[3]Deposit &amp; Restoration'!$J$64</definedName>
    <definedName name="Fin47FactOne">'[3]Deposit One'!$H$66</definedName>
    <definedName name="Fin47FactTwo">'[3]Deposit Two'!$H$66</definedName>
    <definedName name="fin47inflated">'[3]Deposit &amp; Restoration'!$J$66</definedName>
    <definedName name="fin47pv">'[2]Deposit &amp; Restoration'!$J$65</definedName>
    <definedName name="Fin47ReleaseOne">'[3]Existing Assets &amp; Liabilities'!$T$40</definedName>
    <definedName name="Fin47ReleaseTwo">'[3]Existing Assets &amp; Liabilities'!$T$76</definedName>
    <definedName name="Floor_ID">'[4]Floor ID'!$B$5:$B$63</definedName>
    <definedName name="Floor_ID1">'[4]Floor ID'!$B$5:$B$75</definedName>
    <definedName name="FMV">'[3]Lease Test'!$N$16</definedName>
    <definedName name="franchise">'[2]Key Assumptions'!$E$11</definedName>
    <definedName name="Fuel">[9]Fleet!$AI$4:$AI$5</definedName>
    <definedName name="FuelComment">OFFSET([8]Sources!$H$2,1,0,COUNTA([8]Sources!$H$2:$H$52)-COUNTBLANK([8]Sources!$H$2:$H$52)-1,1)</definedName>
    <definedName name="FuelPrice">[9]Summary!$D$6</definedName>
    <definedName name="FX">#REF!</definedName>
    <definedName name="GAAP_lease_endn">'[3]New Real Estate'!$S$12</definedName>
    <definedName name="GAAP_leaseyears">'[3]New Real Estate'!$W$12</definedName>
    <definedName name="GrossProceeds">'[3]Exit One'!$L$47</definedName>
    <definedName name="hasBldgs">'[5]Building 1 Data'!$F$11</definedName>
    <definedName name="hours">'[5]Linked Cells (hidden)'!$I$2:$I$25</definedName>
    <definedName name="HVACEquipment">'[5]Linked Cells (hidden)'!$AD$46:$AD$50</definedName>
    <definedName name="Impact___floors">HealthWellbeing!$O$105:$Q$115</definedName>
    <definedName name="Inconvenience">'[7]Data Inputs'!$AA$5:$AA$9</definedName>
    <definedName name="interest_type">'[3]Deposit &amp; Restoration'!$F$30</definedName>
    <definedName name="interest_type1">'[3]Deposit One'!$D$39</definedName>
    <definedName name="interest_type2">'[3]Deposit Two'!$D$39</definedName>
    <definedName name="Key_assumptions_criteria">#REF!</definedName>
    <definedName name="Key_assumptions_filter">#REF!</definedName>
    <definedName name="LCY">#REF!</definedName>
    <definedName name="lease_end1">'[3]Current Real Estate One'!$S$9</definedName>
    <definedName name="lease_end2">'[3]Current Real Estate Two'!$S$9</definedName>
    <definedName name="lease_endn">'[3]New Real Estate'!$S$6</definedName>
    <definedName name="lease_renew">#REF!</definedName>
    <definedName name="lease_start1">'[3]Current Real Estate One'!$S$7</definedName>
    <definedName name="lease_start2">'[3]Current Real Estate Two'!$S$7</definedName>
    <definedName name="lease_startn">'[3]New Real Estate'!$S$4</definedName>
    <definedName name="leased1">#REF!</definedName>
    <definedName name="leased2">#REF!</definedName>
    <definedName name="leasedn">#REF!</definedName>
    <definedName name="leasemonths">'[3]NPV new'!$D$1</definedName>
    <definedName name="leasemonths_One">#REF!</definedName>
    <definedName name="leasemonths_Two">'[3]Current Real Estate Two'!$Z$9</definedName>
    <definedName name="leasetest">[6]Checklist!#REF!</definedName>
    <definedName name="LeaseTestA">'[3]Lease Test'!$N$31</definedName>
    <definedName name="LeaseTestB">'[3]Lease Test'!$N$36</definedName>
    <definedName name="LeaseTestC">'[3]Lease Test'!$N$43</definedName>
    <definedName name="LeaseTestD">'[3]Lease Test'!$Q$53</definedName>
    <definedName name="leaseyears">'[3]New Real Estate'!$W$6</definedName>
    <definedName name="Legalv1">#REF!</definedName>
    <definedName name="Legalv2">#REF!</definedName>
    <definedName name="LiabilityWO_11">'[3]Existing Assets &amp; Liabilities'!$T$35</definedName>
    <definedName name="LiabilityWO_21">'[3]Existing Assets &amp; Liabilities'!$T$71</definedName>
    <definedName name="lights">'[5]Linked Cells (hidden)'!$D$57:$E$143</definedName>
    <definedName name="LTask">#REF!</definedName>
    <definedName name="mod_lease_end1">'[3]Current Real Estate One'!$AD$9</definedName>
    <definedName name="mod_lease_endn">'[3]New Real Estate'!$AD$6</definedName>
    <definedName name="mod_rent_startn">'[3]New Real Estate'!$AD$5</definedName>
    <definedName name="monthSortEnd">'[5]General Information'!$B$289</definedName>
    <definedName name="name">'[2]Key Assumptions'!$E$17</definedName>
    <definedName name="net_proceeds1">'[3]Exit One'!$L$53</definedName>
    <definedName name="net_proceeds2">'[3]Exit Two'!$L$42</definedName>
    <definedName name="new">#REF!</definedName>
    <definedName name="New_only">#REF!</definedName>
    <definedName name="newlease">#REF!</definedName>
    <definedName name="newrooms">'[5]Linked Cells (hidden)'!$V$28:$V$37</definedName>
    <definedName name="NorthAmerica">#REF!</definedName>
    <definedName name="NorthEast">'[2]Key Assumptions'!$R$159</definedName>
    <definedName name="nre">#REF!</definedName>
    <definedName name="number">#REF!</definedName>
    <definedName name="OccupationDate">'[3]New Real Estate'!$S$13</definedName>
    <definedName name="Other">'[7]Data Inputs'!$AB$5:$AB$9</definedName>
    <definedName name="owned1">#REF!</definedName>
    <definedName name="owned2">#REF!</definedName>
    <definedName name="ownedn">#REF!</definedName>
    <definedName name="Paper">#REF!</definedName>
    <definedName name="Partial_termination">#REF!</definedName>
    <definedName name="payback_start">#REF!</definedName>
    <definedName name="Penalty_1">'[3]Exit One'!$L$24</definedName>
    <definedName name="Penalty_2">'[3]Exit Two'!$L$12</definedName>
    <definedName name="PercentRentOneSublet">'[3]Exit One'!$L$40</definedName>
    <definedName name="PercentRentTwoSublet">'[3]Exit Two'!$L$29</definedName>
    <definedName name="PetrolPrice">[9]Summary!$D$8</definedName>
    <definedName name="_xlnm.Print_Area" localSheetId="4">Economic!$A$1:$J$77</definedName>
    <definedName name="_xlnm.Print_Area" localSheetId="3">HealthWellbeing!$A$1:$J$82</definedName>
    <definedName name="_xlnm.Print_Area" localSheetId="6">Location!$A$1:$I$110</definedName>
    <definedName name="_xlnm.Print_Area" localSheetId="5">Quality!$A$1:$J$99</definedName>
    <definedName name="_xlnm.Print_Titles" localSheetId="4">Economic!$1:$2</definedName>
    <definedName name="_xlnm.Print_Titles" localSheetId="2">Environment!$1:$2</definedName>
    <definedName name="_xlnm.Print_Titles" localSheetId="3">HealthWellbeing!$1:$2</definedName>
    <definedName name="_xlnm.Print_Titles" localSheetId="1">Home!$2:$8</definedName>
    <definedName name="_xlnm.Print_Titles" localSheetId="6">Location!$1:$2</definedName>
    <definedName name="_xlnm.Print_Titles" localSheetId="7">OverallScore!$3:$11</definedName>
    <definedName name="_xlnm.Print_Titles" localSheetId="5">Quality!$1:$2</definedName>
    <definedName name="Prog">#REF!</definedName>
    <definedName name="Project_type">#REF!</definedName>
    <definedName name="Project_Type_Answer">#REF!</definedName>
    <definedName name="ProjectTypeStatus">#REF!</definedName>
    <definedName name="Property_Type">#REF!</definedName>
    <definedName name="Proposed_Seat">#REF!</definedName>
    <definedName name="Ratings" localSheetId="4">Economic!$B$100:$C$103</definedName>
    <definedName name="Ratings" localSheetId="5">Quality!$M$52:$N$58</definedName>
    <definedName name="Ratios_1">#REF!</definedName>
    <definedName name="Ratios_2">#REF!</definedName>
    <definedName name="Rebates">[10]Outcome!#REF!</definedName>
    <definedName name="refund">'[3]Deposit &amp; Restoration'!$J$11</definedName>
    <definedName name="refund_date">'[3]Deposit &amp; Restoration'!$J$14</definedName>
    <definedName name="refund_date1">'[3]Deposit One'!$H$10</definedName>
    <definedName name="refund_date2">'[3]Deposit Two'!$H$10</definedName>
    <definedName name="refund_type">'[3]Deposit &amp; Restoration'!$F$29</definedName>
    <definedName name="refund_type1">'[3]Deposit One'!$D$38</definedName>
    <definedName name="refund_type2">'[3]Deposit Two'!$D$38</definedName>
    <definedName name="refund1">'[3]Deposit One'!$H$5</definedName>
    <definedName name="refund2">'[3]Deposit Two'!$H$5</definedName>
    <definedName name="Region">'[2]Key Assumptions'!$I$11</definedName>
    <definedName name="rems_fees_CS">'[3]ECI Summary'!$M$297</definedName>
    <definedName name="rems_fees_TI">'[3]ECI Summary'!$M$298</definedName>
    <definedName name="REMS_formula_local">'[3]ECI Summary'!$K$284:$K$292</definedName>
    <definedName name="REMSECI">[3]REMS_ECI!$A:$G</definedName>
    <definedName name="RenewalAssured">'[3]New Real Estate'!$U$11</definedName>
    <definedName name="RenewalAssuredCurrentOne">#REF!</definedName>
    <definedName name="rent_e1">#REF!</definedName>
    <definedName name="rent_e2">'[3]Current Real Estate Two'!$W$27</definedName>
    <definedName name="rent_startn">'[3]New Real Estate'!$S$5</definedName>
    <definedName name="rent1_e1">#REF!</definedName>
    <definedName name="rent2_e1">#REF!</definedName>
    <definedName name="rent3_e1">#REF!</definedName>
    <definedName name="rent4_e1">#REF!</definedName>
    <definedName name="rentfree_e1">#REF!</definedName>
    <definedName name="rentfree_n">'[3]New Real Estate'!$W$5</definedName>
    <definedName name="rentfree_s">[3]Sublease!$W$5</definedName>
    <definedName name="RentFreeDates">'[3]New Real Estate'!$AC$5:$AC$40</definedName>
    <definedName name="RentPayable_n">'[3]New Real Estate'!$S$17</definedName>
    <definedName name="RentPeriod">'[3]NPV new'!$V$7</definedName>
    <definedName name="ReserveCoF">[3]Reserve!$Q$4</definedName>
    <definedName name="ReservePV">[3]Reserve!$S$12</definedName>
    <definedName name="ResidualProceeds">[3]SaleLeaseback!$O$28</definedName>
    <definedName name="ResidualSaleDate">[3]SaleLeaseback!$O$8</definedName>
    <definedName name="restorationdate">'[3]Deposit &amp; Restoration'!$H$54</definedName>
    <definedName name="restorationperiod">'[3]Deposit &amp; Restoration'!$J$54</definedName>
    <definedName name="retain_existing">#REF!</definedName>
    <definedName name="ROO">#REF!</definedName>
    <definedName name="RoomEnd">78</definedName>
    <definedName name="RoomStart">25</definedName>
    <definedName name="sale">#REF!</definedName>
    <definedName name="sale_date1">'[3]Exit One'!$L$44</definedName>
    <definedName name="sale_date2">'[3]Exit Two'!$L$33</definedName>
    <definedName name="sale1">#REF!</definedName>
    <definedName name="sale2">#REF!</definedName>
    <definedName name="SavingType">'[7]Data Inputs'!$Z$5:$Z$7</definedName>
    <definedName name="ScoreWeighting">[11]Results!#REF!</definedName>
    <definedName name="seats">'[3]ECI Summary'!$M$14</definedName>
    <definedName name="sector">'[2]Key Assumptions'!$C$6</definedName>
    <definedName name="sf">#REF!</definedName>
    <definedName name="sf_retain1">'[3]Exit One'!$L$18</definedName>
    <definedName name="sf_sublet1">'[3]Exit One'!$J$37</definedName>
    <definedName name="sf_sublet2">'[3]Exit Two'!$J$26</definedName>
    <definedName name="sf_terminate1">'[3]Exit One'!$J$18</definedName>
    <definedName name="sf1_retain1">'[3]Exit One'!$L$14</definedName>
    <definedName name="sf1_sublet1">'[3]Exit One'!$J$33</definedName>
    <definedName name="sf1_sublet2">'[3]Exit Two'!$J$22</definedName>
    <definedName name="sf1_terminate1">'[3]Exit One'!$J$14</definedName>
    <definedName name="sf2_retain1">'[3]Exit One'!$L$15</definedName>
    <definedName name="sf2_sublet1">'[3]Exit One'!$J$34</definedName>
    <definedName name="sf2_sublet2">'[3]Exit Two'!$J$23</definedName>
    <definedName name="sf2_terminate1">'[3]Exit One'!$J$15</definedName>
    <definedName name="sf3_retain1">'[3]Exit One'!$L$16</definedName>
    <definedName name="sf3_sublet1">'[3]Exit One'!$J$35</definedName>
    <definedName name="sf3_sublet2">'[3]Exit Two'!$J$24</definedName>
    <definedName name="sf3_terminate1">'[3]Exit One'!$J$16</definedName>
    <definedName name="sf4_retain1">'[3]Exit One'!$L$17</definedName>
    <definedName name="sf4_sublet1">'[3]Exit One'!$J$36</definedName>
    <definedName name="sf4_sublet2">'[3]Exit Two'!$J$25</definedName>
    <definedName name="sf4_terminate1">'[3]Exit One'!$J$17</definedName>
    <definedName name="ShowReserve">[3]Reserve!$Q$3</definedName>
    <definedName name="SLB">'[2]Key Assumptions'!$D$147</definedName>
    <definedName name="start">#REF!</definedName>
    <definedName name="StartTasks">#REF!</definedName>
    <definedName name="Status">'[2]Key Assumptions'!$J$12</definedName>
    <definedName name="StraightLineNewRent">'[3]NPV new'!$P$5</definedName>
    <definedName name="Street">'[2]Key Assumptions'!$I$16</definedName>
    <definedName name="sube">#REF!</definedName>
    <definedName name="sube1">#REF!</definedName>
    <definedName name="sube2">#REF!</definedName>
    <definedName name="sublease">#REF!</definedName>
    <definedName name="sublease_discount">[3]Reserve!$Q$2</definedName>
    <definedName name="sublease_end">[3]Sublease!$S$6</definedName>
    <definedName name="sublease_start">[3]Sublease!$S$4</definedName>
    <definedName name="sublease_TI">[3]Sublease!$W$24</definedName>
    <definedName name="SubleaseLossStart">[3]Reserve!$L$3</definedName>
    <definedName name="subleasemonths">'[3]NPV sublease'!$D$1</definedName>
    <definedName name="subleaseyears">[3]Sublease!$W$6</definedName>
    <definedName name="subn">#REF!</definedName>
    <definedName name="SystemGridEnd">#REF!</definedName>
    <definedName name="Target">#REF!</definedName>
    <definedName name="TargetDate">#REF!</definedName>
    <definedName name="TaskStatus">#REF!</definedName>
    <definedName name="tax">#REF!</definedName>
    <definedName name="terminate1">#REF!</definedName>
    <definedName name="terminate2">#REF!</definedName>
    <definedName name="TerminatePercentOne">'[3]Exit One'!$J$19</definedName>
    <definedName name="test_A">'[3]Lease Test'!$Q$31</definedName>
    <definedName name="test_B">'[3]Lease Test'!$Q$36</definedName>
    <definedName name="test_C">'[3]Lease Test'!$Q$41</definedName>
    <definedName name="test_D">'[3]Lease Test'!$Q$49</definedName>
    <definedName name="TIallowance">'[3]New Real Estate'!$W$34</definedName>
    <definedName name="TIdate">'[3]New Real Estate'!$S$36</definedName>
    <definedName name="totalbldgs">'[5]Building 1 Data'!$K$11</definedName>
    <definedName name="totElectricCost">'[5]General Information'!$H$290</definedName>
    <definedName name="totEnergy">'[5]General Information'!$E$290</definedName>
    <definedName name="TreatVolUnits">'[5]Linked Cells (hidden)'!$C$11:$C$12</definedName>
    <definedName name="truefalse">#REF!</definedName>
    <definedName name="type_ok">#REF!</definedName>
    <definedName name="unit">'[3]ECI Summary'!$M$13</definedName>
    <definedName name="Units">#REF!</definedName>
    <definedName name="Units_Header">#REF!</definedName>
    <definedName name="UpfrontGain">[3]SaleLeaseback!$D$37</definedName>
    <definedName name="VATc">'[2]Key Assumptions'!$E$78</definedName>
    <definedName name="VATo">#REF!</definedName>
    <definedName name="VATr">#REF!</definedName>
    <definedName name="wacc">'[2]Key Assumptions'!$J$108</definedName>
    <definedName name="Weight_Cost">#REF!</definedName>
    <definedName name="Weight_Inconvenience">#REF!</definedName>
    <definedName name="Weight_Other">#REF!</definedName>
    <definedName name="Weight_Payback">#REF!</definedName>
    <definedName name="withinlease">'[3]NPV new'!$U$13:$U$214</definedName>
    <definedName name="workbookType">'[5]General Information'!$J$1</definedName>
    <definedName name="write_off1">'[3]Existing Assets &amp; Liabilities'!$T$25</definedName>
    <definedName name="write_off2">'[3]Existing Assets &amp; Liabilities'!$T$61</definedName>
    <definedName name="writeoff_date1">'[3]Existing Assets &amp; Liabilities'!$R$13</definedName>
    <definedName name="writeoff_date2">'[3]Existing Assets &amp; Liabilities'!$R$51</definedName>
    <definedName name="wtpActualElecCost">'[5]WTP Energy Usage'!$M$44</definedName>
    <definedName name="wtpActualElecUse">'[5]WTP Energy Usage'!$L$44</definedName>
    <definedName name="wtpCosts">'[5]WTP Energy Usage'!$M$29:$M$42</definedName>
    <definedName name="wtpElecUse">'[5]WTP Energy Usage'!$L$29:$L$42</definedName>
    <definedName name="wtpLoads">'[5]WTP Energy Usage'!$K$29:$K$42</definedName>
    <definedName name="wtpSitePercent">'[5]WTP Energy Usage'!$N$29:$N$42</definedName>
    <definedName name="wtpSysTypes">'[5]WTP Energy Usage'!$B$29:$B$43</definedName>
    <definedName name="wtpTotElecCost">'[5]WTP Energy Usage'!$M$43</definedName>
    <definedName name="wtpTotElecUse">'[5]WTP Energy Usage'!$L$43</definedName>
    <definedName name="wwtpActualElecCost">'[5]WWTP Energy Usage'!$M$52</definedName>
    <definedName name="wwtpActualElecUse">'[5]WWTP Energy Usage'!$L$52</definedName>
    <definedName name="wwtpCosts">'[5]WWTP Energy Usage'!$M$30:$M$50</definedName>
    <definedName name="wwtpElecUse">'[5]WWTP Energy Usage'!$L$30:$L$50</definedName>
    <definedName name="wwtpLoads">'[5]WWTP Energy Usage'!$K$30:$K$50</definedName>
    <definedName name="wwtpSitePercent">'[5]WWTP Energy Usage'!$N$30:$N$50</definedName>
    <definedName name="wwtpSysTypes">'[5]WWTP Energy Usage'!$B$30:$B$51</definedName>
    <definedName name="wwtpTotElecCost">'[5]WWTP Energy Usage'!$M$51</definedName>
    <definedName name="wwtpTotElecUse">'[5]WWTP Energy Usage'!$L$51</definedName>
    <definedName name="year">'[5]Linked Cells (hidden)'!$G$3:$G$28</definedName>
    <definedName name="years_opex_owned">'[3]New Real Estate'!$U$14</definedName>
    <definedName name="YesNo">#REF!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66" i="21" l="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O66" i="21"/>
  <c r="BP66" i="21"/>
  <c r="BQ66" i="21"/>
  <c r="BR66" i="21"/>
  <c r="BS66" i="21"/>
  <c r="BT66" i="21"/>
  <c r="BU66" i="21"/>
  <c r="BV66" i="21"/>
  <c r="BW66" i="21"/>
  <c r="BX66" i="21"/>
  <c r="BY66" i="21"/>
  <c r="BZ66" i="21"/>
  <c r="CA66" i="21"/>
  <c r="CB66" i="21"/>
  <c r="CC66" i="21"/>
  <c r="CD66" i="21"/>
  <c r="CE66" i="21"/>
  <c r="CF66" i="21"/>
  <c r="CG66" i="21"/>
  <c r="CH66" i="21"/>
  <c r="CI66" i="21"/>
  <c r="CJ66" i="21"/>
  <c r="CK66" i="21"/>
  <c r="CL66" i="21"/>
  <c r="CM66" i="21"/>
  <c r="CN66" i="21"/>
  <c r="CO66" i="21"/>
  <c r="CP66" i="21"/>
  <c r="CQ66" i="21"/>
  <c r="CR66" i="21"/>
  <c r="CS66" i="21"/>
  <c r="CT66" i="21"/>
  <c r="CU66" i="21"/>
  <c r="CV66" i="21"/>
  <c r="CW66" i="21"/>
  <c r="CX66" i="21"/>
  <c r="CY66" i="21"/>
  <c r="CZ66" i="21"/>
  <c r="DA66" i="21"/>
  <c r="DB66" i="21"/>
  <c r="DC66" i="21"/>
  <c r="DD66" i="21"/>
  <c r="DE66" i="21"/>
  <c r="DF66" i="21"/>
  <c r="L68" i="21"/>
  <c r="M68" i="21"/>
  <c r="N68" i="21"/>
  <c r="O68" i="21"/>
  <c r="P68" i="21"/>
  <c r="Q68" i="21"/>
  <c r="R68" i="21"/>
  <c r="S68" i="21"/>
  <c r="T68" i="21"/>
  <c r="U68" i="21"/>
  <c r="V68" i="21"/>
  <c r="W68" i="21"/>
  <c r="X68" i="21"/>
  <c r="Y68" i="21"/>
  <c r="Z68" i="21"/>
  <c r="AA68" i="21"/>
  <c r="AB68" i="21"/>
  <c r="AC68" i="21"/>
  <c r="AD68" i="21"/>
  <c r="AE68" i="21"/>
  <c r="AF68" i="21"/>
  <c r="AG68" i="21"/>
  <c r="AH68" i="21"/>
  <c r="AI68" i="21"/>
  <c r="AJ68" i="21"/>
  <c r="AK68" i="21"/>
  <c r="AL68" i="21"/>
  <c r="AM68" i="21"/>
  <c r="AN68" i="21"/>
  <c r="AO68" i="21"/>
  <c r="AP68" i="21"/>
  <c r="AQ68" i="21"/>
  <c r="AR68" i="21"/>
  <c r="AS68" i="21"/>
  <c r="AT68" i="21"/>
  <c r="AU68" i="21"/>
  <c r="AV68" i="21"/>
  <c r="AW68" i="21"/>
  <c r="AX68" i="21"/>
  <c r="AY68" i="21"/>
  <c r="AZ68" i="21"/>
  <c r="BA68" i="21"/>
  <c r="BB68" i="21"/>
  <c r="BC68" i="21"/>
  <c r="BD68" i="21"/>
  <c r="BE68" i="21"/>
  <c r="BF68" i="21"/>
  <c r="BG68" i="21"/>
  <c r="BH68" i="21"/>
  <c r="BI68" i="21"/>
  <c r="BJ68" i="21"/>
  <c r="BK68" i="21"/>
  <c r="BL68" i="21"/>
  <c r="BM68" i="21"/>
  <c r="BN68" i="21"/>
  <c r="BO68" i="21"/>
  <c r="BP68" i="21"/>
  <c r="BQ68" i="21"/>
  <c r="BR68" i="21"/>
  <c r="BS68" i="21"/>
  <c r="BT68" i="21"/>
  <c r="BU68" i="21"/>
  <c r="BV68" i="21"/>
  <c r="BW68" i="21"/>
  <c r="BX68" i="21"/>
  <c r="BY68" i="21"/>
  <c r="BZ68" i="21"/>
  <c r="CA68" i="21"/>
  <c r="CB68" i="21"/>
  <c r="CC68" i="21"/>
  <c r="CD68" i="21"/>
  <c r="CE68" i="21"/>
  <c r="CF68" i="21"/>
  <c r="CG68" i="21"/>
  <c r="CH68" i="21"/>
  <c r="CI68" i="21"/>
  <c r="CJ68" i="21"/>
  <c r="CK68" i="21"/>
  <c r="CL68" i="21"/>
  <c r="CM68" i="21"/>
  <c r="CN68" i="21"/>
  <c r="CO68" i="21"/>
  <c r="CP68" i="21"/>
  <c r="CQ68" i="21"/>
  <c r="CR68" i="21"/>
  <c r="CS68" i="21"/>
  <c r="CT68" i="21"/>
  <c r="CU68" i="21"/>
  <c r="CV68" i="21"/>
  <c r="CW68" i="21"/>
  <c r="CX68" i="21"/>
  <c r="CY68" i="21"/>
  <c r="CZ68" i="21"/>
  <c r="DA68" i="21"/>
  <c r="DB68" i="21"/>
  <c r="DC68" i="21"/>
  <c r="DD68" i="21"/>
  <c r="DE68" i="21"/>
  <c r="DF68" i="21"/>
  <c r="K68" i="21"/>
  <c r="K66" i="21"/>
  <c r="K26" i="19"/>
  <c r="O10" i="19"/>
  <c r="P10" i="19"/>
  <c r="Q10" i="19"/>
  <c r="R10" i="19"/>
  <c r="S10" i="19"/>
  <c r="L78" i="19"/>
  <c r="L79" i="19"/>
  <c r="K79" i="19"/>
  <c r="K78" i="19"/>
  <c r="K77" i="19"/>
  <c r="K76" i="19"/>
  <c r="K69" i="19"/>
  <c r="L10" i="19"/>
  <c r="M10" i="19"/>
  <c r="N10" i="19"/>
  <c r="T10" i="19"/>
  <c r="U10"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E8" i="19"/>
  <c r="BF8" i="19"/>
  <c r="BG8" i="19"/>
  <c r="BH8" i="19"/>
  <c r="BI8" i="19"/>
  <c r="BJ8" i="19"/>
  <c r="BK8" i="19"/>
  <c r="BL8" i="19"/>
  <c r="BM8" i="19"/>
  <c r="BN8" i="19"/>
  <c r="BO8" i="19"/>
  <c r="BP8" i="19"/>
  <c r="BQ8" i="19"/>
  <c r="BR8" i="19"/>
  <c r="BS8" i="19"/>
  <c r="BT8" i="19"/>
  <c r="BU8" i="19"/>
  <c r="BV8" i="19"/>
  <c r="BW8" i="19"/>
  <c r="BX8" i="19"/>
  <c r="BY8" i="19"/>
  <c r="BZ8" i="19"/>
  <c r="CA8" i="19"/>
  <c r="CB8" i="19"/>
  <c r="CC8" i="19"/>
  <c r="CD8" i="19"/>
  <c r="CE8" i="19"/>
  <c r="CF8" i="19"/>
  <c r="CG8" i="19"/>
  <c r="CH8" i="19"/>
  <c r="CI8" i="19"/>
  <c r="CJ8" i="19"/>
  <c r="CK8" i="19"/>
  <c r="CL8" i="19"/>
  <c r="CM8" i="19"/>
  <c r="CN8" i="19"/>
  <c r="CO8" i="19"/>
  <c r="CP8" i="19"/>
  <c r="CQ8" i="19"/>
  <c r="CR8" i="19"/>
  <c r="CS8" i="19"/>
  <c r="CT8" i="19"/>
  <c r="CU8" i="19"/>
  <c r="CV8" i="19"/>
  <c r="CW8" i="19"/>
  <c r="CX8" i="19"/>
  <c r="CY8" i="19"/>
  <c r="CZ8" i="19"/>
  <c r="DA8" i="19"/>
  <c r="DB8" i="19"/>
  <c r="DC8" i="19"/>
  <c r="DD8" i="19"/>
  <c r="DE8" i="19"/>
  <c r="DF8" i="19"/>
  <c r="K8" i="19"/>
  <c r="K30" i="10"/>
  <c r="DE30" i="10"/>
  <c r="DF30" i="10"/>
  <c r="P118" i="10" l="1"/>
  <c r="Q118" i="10"/>
  <c r="R118" i="10"/>
  <c r="S118" i="10"/>
  <c r="T118" i="10"/>
  <c r="U118" i="10"/>
  <c r="V118" i="10"/>
  <c r="W118" i="10"/>
  <c r="X118" i="10"/>
  <c r="Y118" i="10"/>
  <c r="Z118" i="10"/>
  <c r="AA118" i="10"/>
  <c r="AB118" i="10"/>
  <c r="AC118" i="10"/>
  <c r="AD118" i="10"/>
  <c r="AE118" i="10"/>
  <c r="AF118" i="10"/>
  <c r="AG118" i="10"/>
  <c r="AH118" i="10"/>
  <c r="AI118" i="10"/>
  <c r="AJ118" i="10"/>
  <c r="AK118" i="10"/>
  <c r="AL118" i="10"/>
  <c r="AM118" i="10"/>
  <c r="AN118" i="10"/>
  <c r="AO118" i="10"/>
  <c r="AP118" i="10"/>
  <c r="AQ118" i="10"/>
  <c r="AR118" i="10"/>
  <c r="AS118" i="10"/>
  <c r="AT118" i="10"/>
  <c r="AU118" i="10"/>
  <c r="AV118" i="10"/>
  <c r="AW118" i="10"/>
  <c r="AX118" i="10"/>
  <c r="AY118" i="10"/>
  <c r="AZ118" i="10"/>
  <c r="BA118" i="10"/>
  <c r="BB118" i="10"/>
  <c r="BC118" i="10"/>
  <c r="BD118" i="10"/>
  <c r="BE118" i="10"/>
  <c r="BF118" i="10"/>
  <c r="BG118" i="10"/>
  <c r="BH118" i="10"/>
  <c r="BI118" i="10"/>
  <c r="BJ118" i="10"/>
  <c r="BK118" i="10"/>
  <c r="BL118" i="10"/>
  <c r="BM118" i="10"/>
  <c r="BN118" i="10"/>
  <c r="BO118" i="10"/>
  <c r="BP118" i="10"/>
  <c r="BQ118" i="10"/>
  <c r="BR118" i="10"/>
  <c r="BS118" i="10"/>
  <c r="BT118" i="10"/>
  <c r="BU118" i="10"/>
  <c r="BV118" i="10"/>
  <c r="BW118" i="10"/>
  <c r="BX118" i="10"/>
  <c r="BY118" i="10"/>
  <c r="BZ118" i="10"/>
  <c r="CA118" i="10"/>
  <c r="CB118" i="10"/>
  <c r="CC118" i="10"/>
  <c r="CD118" i="10"/>
  <c r="CE118" i="10"/>
  <c r="CF118" i="10"/>
  <c r="CG118" i="10"/>
  <c r="CH118" i="10"/>
  <c r="CI118" i="10"/>
  <c r="CJ118" i="10"/>
  <c r="CK118" i="10"/>
  <c r="CL118" i="10"/>
  <c r="CM118" i="10"/>
  <c r="CN118" i="10"/>
  <c r="CO118" i="10"/>
  <c r="CP118" i="10"/>
  <c r="CQ118" i="10"/>
  <c r="CR118" i="10"/>
  <c r="CS118" i="10"/>
  <c r="CT118" i="10"/>
  <c r="CU118" i="10"/>
  <c r="CV118" i="10"/>
  <c r="CW118" i="10"/>
  <c r="CX118" i="10"/>
  <c r="CY118" i="10"/>
  <c r="CZ118" i="10"/>
  <c r="DA118" i="10"/>
  <c r="DB118" i="10"/>
  <c r="DC118" i="10"/>
  <c r="DD118" i="10"/>
  <c r="DE118" i="10"/>
  <c r="DF118" i="10"/>
  <c r="L63" i="21"/>
  <c r="L95" i="21" s="1"/>
  <c r="M63" i="21"/>
  <c r="M95" i="21" s="1"/>
  <c r="N63" i="21"/>
  <c r="N95" i="21" s="1"/>
  <c r="O63" i="21"/>
  <c r="O95" i="21" s="1"/>
  <c r="P63" i="21"/>
  <c r="P95" i="21" s="1"/>
  <c r="Q63" i="21"/>
  <c r="Q95" i="21" s="1"/>
  <c r="R63" i="21"/>
  <c r="R95" i="21" s="1"/>
  <c r="S63" i="21"/>
  <c r="S95" i="21" s="1"/>
  <c r="T63" i="21"/>
  <c r="T95" i="21" s="1"/>
  <c r="U63" i="21"/>
  <c r="U95" i="21" s="1"/>
  <c r="V63" i="21"/>
  <c r="V95" i="21" s="1"/>
  <c r="W63" i="21"/>
  <c r="W95" i="21" s="1"/>
  <c r="X63" i="21"/>
  <c r="X95" i="21" s="1"/>
  <c r="Y63" i="21"/>
  <c r="Y95" i="21" s="1"/>
  <c r="Z63" i="21"/>
  <c r="Z95" i="21" s="1"/>
  <c r="AA63" i="21"/>
  <c r="AA95" i="21" s="1"/>
  <c r="AB63" i="21"/>
  <c r="AB95" i="21" s="1"/>
  <c r="AC63" i="21"/>
  <c r="AC95" i="21" s="1"/>
  <c r="AD63" i="21"/>
  <c r="AD95" i="21" s="1"/>
  <c r="AE63" i="21"/>
  <c r="AE95" i="21" s="1"/>
  <c r="AF63" i="21"/>
  <c r="AF95" i="21" s="1"/>
  <c r="AG63" i="21"/>
  <c r="AG95" i="21" s="1"/>
  <c r="AH63" i="21"/>
  <c r="AH95" i="21" s="1"/>
  <c r="AI63" i="21"/>
  <c r="AI95" i="21" s="1"/>
  <c r="AJ63" i="21"/>
  <c r="AJ95" i="21" s="1"/>
  <c r="AK63" i="21"/>
  <c r="AK95" i="21" s="1"/>
  <c r="AL63" i="21"/>
  <c r="AL95" i="21" s="1"/>
  <c r="AM63" i="21"/>
  <c r="AM95" i="21" s="1"/>
  <c r="AN63" i="21"/>
  <c r="AN95" i="21" s="1"/>
  <c r="AO63" i="21"/>
  <c r="AO95" i="21" s="1"/>
  <c r="AP63" i="21"/>
  <c r="AP95" i="21" s="1"/>
  <c r="AQ63" i="21"/>
  <c r="AQ95" i="21" s="1"/>
  <c r="AR63" i="21"/>
  <c r="AR95" i="21" s="1"/>
  <c r="AS63" i="21"/>
  <c r="AS95" i="21" s="1"/>
  <c r="AT63" i="21"/>
  <c r="AT95" i="21" s="1"/>
  <c r="AU63" i="21"/>
  <c r="AU95" i="21" s="1"/>
  <c r="AV63" i="21"/>
  <c r="AV95" i="21" s="1"/>
  <c r="AW63" i="21"/>
  <c r="AW95" i="21" s="1"/>
  <c r="AX63" i="21"/>
  <c r="AX95" i="21" s="1"/>
  <c r="AY63" i="21"/>
  <c r="AY95" i="21" s="1"/>
  <c r="AZ63" i="21"/>
  <c r="AZ95" i="21" s="1"/>
  <c r="BA63" i="21"/>
  <c r="BA95" i="21" s="1"/>
  <c r="BB63" i="21"/>
  <c r="BB95" i="21" s="1"/>
  <c r="BC63" i="21"/>
  <c r="BC95" i="21" s="1"/>
  <c r="BD63" i="21"/>
  <c r="BD95" i="21" s="1"/>
  <c r="BE63" i="21"/>
  <c r="BE95" i="21" s="1"/>
  <c r="BF63" i="21"/>
  <c r="BF95" i="21" s="1"/>
  <c r="BG63" i="21"/>
  <c r="BG95" i="21" s="1"/>
  <c r="BH63" i="21"/>
  <c r="BH95" i="21" s="1"/>
  <c r="BI63" i="21"/>
  <c r="BI95" i="21" s="1"/>
  <c r="BJ63" i="21"/>
  <c r="BJ95" i="21" s="1"/>
  <c r="BK63" i="21"/>
  <c r="BK95" i="21" s="1"/>
  <c r="BL63" i="21"/>
  <c r="BL95" i="21" s="1"/>
  <c r="BM63" i="21"/>
  <c r="BM95" i="21" s="1"/>
  <c r="BN63" i="21"/>
  <c r="BN95" i="21" s="1"/>
  <c r="BO63" i="21"/>
  <c r="BO95" i="21" s="1"/>
  <c r="BP63" i="21"/>
  <c r="BP95" i="21" s="1"/>
  <c r="BQ63" i="21"/>
  <c r="BQ95" i="21" s="1"/>
  <c r="BR63" i="21"/>
  <c r="BR95" i="21" s="1"/>
  <c r="BS63" i="21"/>
  <c r="BS95" i="21" s="1"/>
  <c r="BT63" i="21"/>
  <c r="BT95" i="21" s="1"/>
  <c r="BU63" i="21"/>
  <c r="BU95" i="21" s="1"/>
  <c r="BV63" i="21"/>
  <c r="BV95" i="21" s="1"/>
  <c r="BW63" i="21"/>
  <c r="BW95" i="21" s="1"/>
  <c r="BX63" i="21"/>
  <c r="BX95" i="21" s="1"/>
  <c r="BY63" i="21"/>
  <c r="BY95" i="21" s="1"/>
  <c r="BZ63" i="21"/>
  <c r="BZ95" i="21" s="1"/>
  <c r="CA63" i="21"/>
  <c r="CA95" i="21" s="1"/>
  <c r="CB63" i="21"/>
  <c r="CB95" i="21" s="1"/>
  <c r="CC63" i="21"/>
  <c r="CC95" i="21" s="1"/>
  <c r="CD63" i="21"/>
  <c r="CD95" i="21" s="1"/>
  <c r="CE63" i="21"/>
  <c r="CE95" i="21" s="1"/>
  <c r="CF63" i="21"/>
  <c r="CF95" i="21" s="1"/>
  <c r="CG63" i="21"/>
  <c r="CG95" i="21" s="1"/>
  <c r="CH63" i="21"/>
  <c r="CH95" i="21" s="1"/>
  <c r="CI63" i="21"/>
  <c r="CI95" i="21" s="1"/>
  <c r="CJ63" i="21"/>
  <c r="CJ95" i="21" s="1"/>
  <c r="CK63" i="21"/>
  <c r="CK95" i="21" s="1"/>
  <c r="CL63" i="21"/>
  <c r="CL95" i="21" s="1"/>
  <c r="CM63" i="21"/>
  <c r="CM95" i="21" s="1"/>
  <c r="CN63" i="21"/>
  <c r="CN95" i="21" s="1"/>
  <c r="CO63" i="21"/>
  <c r="CO95" i="21" s="1"/>
  <c r="CP63" i="21"/>
  <c r="CP95" i="21" s="1"/>
  <c r="CQ63" i="21"/>
  <c r="CQ95" i="21" s="1"/>
  <c r="CR63" i="21"/>
  <c r="CR95" i="21" s="1"/>
  <c r="CS63" i="21"/>
  <c r="CS95" i="21" s="1"/>
  <c r="CT63" i="21"/>
  <c r="CT95" i="21" s="1"/>
  <c r="CU63" i="21"/>
  <c r="CU95" i="21" s="1"/>
  <c r="CV63" i="21"/>
  <c r="CV95" i="21" s="1"/>
  <c r="CW63" i="21"/>
  <c r="CW95" i="21" s="1"/>
  <c r="CX63" i="21"/>
  <c r="CX95" i="21" s="1"/>
  <c r="CY63" i="21"/>
  <c r="CY95" i="21" s="1"/>
  <c r="CZ63" i="21"/>
  <c r="CZ95" i="21" s="1"/>
  <c r="DA63" i="21"/>
  <c r="DA95" i="21" s="1"/>
  <c r="DB63" i="21"/>
  <c r="DB95" i="21" s="1"/>
  <c r="DC63" i="21"/>
  <c r="DC95" i="21" s="1"/>
  <c r="DD63" i="21"/>
  <c r="DD95" i="21" s="1"/>
  <c r="DE63" i="21"/>
  <c r="DE95" i="21" s="1"/>
  <c r="DF63" i="21"/>
  <c r="DF95" i="21" s="1"/>
  <c r="F113" i="22"/>
  <c r="F114" i="22"/>
  <c r="F112" i="22"/>
  <c r="I59" i="10"/>
  <c r="I67" i="10"/>
  <c r="L82" i="10"/>
  <c r="M82" i="10"/>
  <c r="N82" i="10"/>
  <c r="O82" i="10"/>
  <c r="P82" i="10"/>
  <c r="Q82" i="10"/>
  <c r="R82" i="10"/>
  <c r="S82" i="10"/>
  <c r="T82" i="10"/>
  <c r="U82" i="10"/>
  <c r="V82" i="10"/>
  <c r="W82" i="10"/>
  <c r="X82" i="10"/>
  <c r="Y82" i="10"/>
  <c r="Z82" i="10"/>
  <c r="AA82" i="10"/>
  <c r="AB82" i="10"/>
  <c r="AC82" i="10"/>
  <c r="AD82" i="10"/>
  <c r="AE82" i="10"/>
  <c r="AF82" i="10"/>
  <c r="AG82" i="10"/>
  <c r="AH82" i="10"/>
  <c r="AI82" i="10"/>
  <c r="AJ82" i="10"/>
  <c r="AK82" i="10"/>
  <c r="AL82" i="10"/>
  <c r="AM82" i="10"/>
  <c r="AN82" i="10"/>
  <c r="AO82" i="10"/>
  <c r="AP82" i="10"/>
  <c r="AQ82" i="10"/>
  <c r="AR82" i="10"/>
  <c r="AS82" i="10"/>
  <c r="AT82" i="10"/>
  <c r="AU82" i="10"/>
  <c r="AV82" i="10"/>
  <c r="AW82" i="10"/>
  <c r="AX82" i="10"/>
  <c r="AY82" i="10"/>
  <c r="AZ82" i="10"/>
  <c r="BA82" i="10"/>
  <c r="BB82" i="10"/>
  <c r="BC82" i="10"/>
  <c r="BD82" i="10"/>
  <c r="BE82" i="10"/>
  <c r="BF82" i="10"/>
  <c r="BG82" i="10"/>
  <c r="BH82" i="10"/>
  <c r="BI82" i="10"/>
  <c r="BJ82" i="10"/>
  <c r="BK82" i="10"/>
  <c r="BL82" i="10"/>
  <c r="BM82" i="10"/>
  <c r="BN82" i="10"/>
  <c r="BO82" i="10"/>
  <c r="BP82" i="10"/>
  <c r="BQ82" i="10"/>
  <c r="BR82" i="10"/>
  <c r="BS82" i="10"/>
  <c r="BT82" i="10"/>
  <c r="BU82" i="10"/>
  <c r="BV82" i="10"/>
  <c r="BW82" i="10"/>
  <c r="BX82" i="10"/>
  <c r="BY82" i="10"/>
  <c r="BZ82" i="10"/>
  <c r="CA82" i="10"/>
  <c r="CB82" i="10"/>
  <c r="CC82" i="10"/>
  <c r="CD82" i="10"/>
  <c r="CE82" i="10"/>
  <c r="CF82" i="10"/>
  <c r="CG82" i="10"/>
  <c r="CH82" i="10"/>
  <c r="CI82" i="10"/>
  <c r="CJ82" i="10"/>
  <c r="CK82" i="10"/>
  <c r="CL82" i="10"/>
  <c r="CM82" i="10"/>
  <c r="CN82" i="10"/>
  <c r="CO82" i="10"/>
  <c r="CP82" i="10"/>
  <c r="CQ82" i="10"/>
  <c r="CR82" i="10"/>
  <c r="CS82" i="10"/>
  <c r="CT82" i="10"/>
  <c r="CU82" i="10"/>
  <c r="CV82" i="10"/>
  <c r="CW82" i="10"/>
  <c r="CX82" i="10"/>
  <c r="CY82" i="10"/>
  <c r="CZ82" i="10"/>
  <c r="DA82" i="10"/>
  <c r="DB82" i="10"/>
  <c r="DC82" i="10"/>
  <c r="DD82" i="10"/>
  <c r="DE82" i="10"/>
  <c r="DF82" i="10"/>
  <c r="K82" i="10"/>
  <c r="G51" i="20"/>
  <c r="G50" i="20"/>
  <c r="G48" i="20"/>
  <c r="G49" i="20"/>
  <c r="L118" i="10"/>
  <c r="M118" i="10"/>
  <c r="N118" i="10"/>
  <c r="O118" i="10"/>
  <c r="K118" i="10"/>
  <c r="L30" i="10" l="1"/>
  <c r="M30" i="10"/>
  <c r="N30" i="10"/>
  <c r="N29" i="10" s="1"/>
  <c r="O30" i="10"/>
  <c r="P30" i="10"/>
  <c r="Q30" i="10"/>
  <c r="R30" i="10"/>
  <c r="S30" i="10"/>
  <c r="T30" i="10"/>
  <c r="U30" i="10"/>
  <c r="V30" i="10"/>
  <c r="W30" i="10"/>
  <c r="X30" i="10"/>
  <c r="Y30" i="10"/>
  <c r="Z30" i="10"/>
  <c r="AA30" i="10"/>
  <c r="AB30" i="10"/>
  <c r="AC30" i="10"/>
  <c r="AD30" i="10"/>
  <c r="AE30" i="10"/>
  <c r="AF30" i="10"/>
  <c r="AG30" i="10"/>
  <c r="AH30" i="10"/>
  <c r="AI30" i="10"/>
  <c r="AJ30" i="10"/>
  <c r="AK30" i="10"/>
  <c r="AL30" i="10"/>
  <c r="AM30" i="10"/>
  <c r="AN30" i="10"/>
  <c r="AO30" i="10"/>
  <c r="AP30" i="10"/>
  <c r="AQ30" i="10"/>
  <c r="AR30" i="10"/>
  <c r="AS30" i="10"/>
  <c r="AT30" i="10"/>
  <c r="AU30" i="10"/>
  <c r="AV30" i="10"/>
  <c r="AW30" i="10"/>
  <c r="AX30" i="10"/>
  <c r="AY30" i="10"/>
  <c r="AZ30" i="10"/>
  <c r="BA30" i="10"/>
  <c r="BB30" i="10"/>
  <c r="BC30" i="10"/>
  <c r="BD30" i="10"/>
  <c r="BE30" i="10"/>
  <c r="BF30" i="10"/>
  <c r="BG30" i="10"/>
  <c r="BH30" i="10"/>
  <c r="BI30" i="10"/>
  <c r="BJ30" i="10"/>
  <c r="BK30" i="10"/>
  <c r="BL30" i="10"/>
  <c r="BM30" i="10"/>
  <c r="BN30" i="10"/>
  <c r="BO30" i="10"/>
  <c r="BP30" i="10"/>
  <c r="BQ30" i="10"/>
  <c r="BR30" i="10"/>
  <c r="BS30" i="10"/>
  <c r="BT30" i="10"/>
  <c r="BU30" i="10"/>
  <c r="BV30" i="10"/>
  <c r="BW30" i="10"/>
  <c r="BX30" i="10"/>
  <c r="BY30" i="10"/>
  <c r="BZ30" i="10"/>
  <c r="CA30" i="10"/>
  <c r="CB30" i="10"/>
  <c r="CC30" i="10"/>
  <c r="CD30" i="10"/>
  <c r="CE30" i="10"/>
  <c r="CF30" i="10"/>
  <c r="CG30" i="10"/>
  <c r="CH30" i="10"/>
  <c r="CI30" i="10"/>
  <c r="CJ30" i="10"/>
  <c r="CK30" i="10"/>
  <c r="CL30" i="10"/>
  <c r="CM30" i="10"/>
  <c r="CN30" i="10"/>
  <c r="CO30" i="10"/>
  <c r="CP30" i="10"/>
  <c r="CQ30" i="10"/>
  <c r="CR30" i="10"/>
  <c r="CS30" i="10"/>
  <c r="CT30" i="10"/>
  <c r="CU30" i="10"/>
  <c r="CV30" i="10"/>
  <c r="CW30" i="10"/>
  <c r="CX30" i="10"/>
  <c r="CY30" i="10"/>
  <c r="CZ30" i="10"/>
  <c r="DA30" i="10"/>
  <c r="DB30" i="10"/>
  <c r="DC30" i="10"/>
  <c r="DD30" i="10"/>
  <c r="DF86" i="21" l="1"/>
  <c r="DF99" i="21"/>
  <c r="K61" i="10"/>
  <c r="P18" i="10" l="1"/>
  <c r="L52" i="19" l="1"/>
  <c r="M52" i="19"/>
  <c r="N52" i="19"/>
  <c r="O52" i="19"/>
  <c r="P52" i="19"/>
  <c r="Q52" i="19"/>
  <c r="R52" i="19"/>
  <c r="S52" i="19"/>
  <c r="T52" i="19"/>
  <c r="U52" i="19"/>
  <c r="V52" i="19"/>
  <c r="W52" i="19"/>
  <c r="X52" i="19"/>
  <c r="Y52" i="19"/>
  <c r="Z52" i="19"/>
  <c r="AA52" i="19"/>
  <c r="AB52" i="19"/>
  <c r="AC52" i="19"/>
  <c r="AD52" i="19"/>
  <c r="AE52" i="19"/>
  <c r="AF52" i="19"/>
  <c r="AG52" i="19"/>
  <c r="AH52" i="19"/>
  <c r="AI52" i="19"/>
  <c r="AJ52" i="19"/>
  <c r="AK52" i="19"/>
  <c r="AL52" i="19"/>
  <c r="AM52" i="19"/>
  <c r="AN52" i="19"/>
  <c r="AO52" i="19"/>
  <c r="AP52" i="19"/>
  <c r="AQ52" i="19"/>
  <c r="AR52" i="19"/>
  <c r="AS52" i="19"/>
  <c r="AT52" i="19"/>
  <c r="AU52" i="19"/>
  <c r="AV52" i="19"/>
  <c r="AW52" i="19"/>
  <c r="AX52" i="19"/>
  <c r="AY52" i="19"/>
  <c r="AZ52" i="19"/>
  <c r="BA52" i="19"/>
  <c r="BB52" i="19"/>
  <c r="BC52" i="19"/>
  <c r="BD52" i="19"/>
  <c r="BE52" i="19"/>
  <c r="BF52" i="19"/>
  <c r="BG52" i="19"/>
  <c r="BH52" i="19"/>
  <c r="BI52" i="19"/>
  <c r="BJ52" i="19"/>
  <c r="BK52" i="19"/>
  <c r="BL52" i="19"/>
  <c r="BM52" i="19"/>
  <c r="BN52" i="19"/>
  <c r="BO52" i="19"/>
  <c r="BP52" i="19"/>
  <c r="BQ52" i="19"/>
  <c r="BR52" i="19"/>
  <c r="BS52" i="19"/>
  <c r="BT52" i="19"/>
  <c r="BU52" i="19"/>
  <c r="BV52" i="19"/>
  <c r="BW52" i="19"/>
  <c r="BX52" i="19"/>
  <c r="BY52" i="19"/>
  <c r="BZ52" i="19"/>
  <c r="CA52" i="19"/>
  <c r="CB52" i="19"/>
  <c r="CC52" i="19"/>
  <c r="CD52" i="19"/>
  <c r="CE52" i="19"/>
  <c r="CF52" i="19"/>
  <c r="CG52" i="19"/>
  <c r="CH52" i="19"/>
  <c r="CI52" i="19"/>
  <c r="CJ52" i="19"/>
  <c r="CK52" i="19"/>
  <c r="CL52" i="19"/>
  <c r="CM52" i="19"/>
  <c r="CN52" i="19"/>
  <c r="CO52" i="19"/>
  <c r="CP52" i="19"/>
  <c r="CQ52" i="19"/>
  <c r="CR52" i="19"/>
  <c r="CS52" i="19"/>
  <c r="CT52" i="19"/>
  <c r="CU52" i="19"/>
  <c r="CV52" i="19"/>
  <c r="CW52" i="19"/>
  <c r="CX52" i="19"/>
  <c r="CY52" i="19"/>
  <c r="CZ52" i="19"/>
  <c r="DA52" i="19"/>
  <c r="DB52" i="19"/>
  <c r="DC52" i="19"/>
  <c r="DD52" i="19"/>
  <c r="DE52" i="19"/>
  <c r="DF52" i="19"/>
  <c r="K52" i="19"/>
  <c r="I42" i="19"/>
  <c r="I13" i="19"/>
  <c r="I68" i="19" s="1"/>
  <c r="D67" i="18"/>
  <c r="J26" i="18"/>
  <c r="O26" i="18"/>
  <c r="N26" i="18" s="1"/>
  <c r="E143" i="10"/>
  <c r="G61" i="18" l="1"/>
  <c r="F27" i="18" l="1"/>
  <c r="F28" i="18"/>
  <c r="D64" i="6" l="1"/>
  <c r="C64" i="6"/>
  <c r="D42" i="6"/>
  <c r="D43" i="6"/>
  <c r="C42" i="6"/>
  <c r="C43" i="6"/>
  <c r="L69" i="19"/>
  <c r="M69" i="19"/>
  <c r="N69" i="19"/>
  <c r="O69" i="19"/>
  <c r="P69" i="19"/>
  <c r="Q69" i="19"/>
  <c r="R69" i="19"/>
  <c r="S69" i="19"/>
  <c r="T69" i="19"/>
  <c r="U69" i="19"/>
  <c r="V69" i="19"/>
  <c r="W69" i="19"/>
  <c r="X69" i="19"/>
  <c r="Y69" i="19"/>
  <c r="Z69" i="19"/>
  <c r="AA69" i="19"/>
  <c r="AB69" i="19"/>
  <c r="AC69" i="19"/>
  <c r="AD69" i="19"/>
  <c r="AE69" i="19"/>
  <c r="AF69" i="19"/>
  <c r="AG69" i="19"/>
  <c r="AH69" i="19"/>
  <c r="AI69" i="19"/>
  <c r="AJ69" i="19"/>
  <c r="AK69" i="19"/>
  <c r="AL69" i="19"/>
  <c r="AM69" i="19"/>
  <c r="AN69" i="19"/>
  <c r="AO69" i="19"/>
  <c r="AP69" i="19"/>
  <c r="AQ69" i="19"/>
  <c r="AR69" i="19"/>
  <c r="AS69" i="19"/>
  <c r="AT69" i="19"/>
  <c r="AU69" i="19"/>
  <c r="AV69" i="19"/>
  <c r="AW69" i="19"/>
  <c r="AX69" i="19"/>
  <c r="AY69" i="19"/>
  <c r="AZ69" i="19"/>
  <c r="BA69" i="19"/>
  <c r="BB69" i="19"/>
  <c r="BC69" i="19"/>
  <c r="BD69" i="19"/>
  <c r="BE69" i="19"/>
  <c r="BF69" i="19"/>
  <c r="BG69" i="19"/>
  <c r="BH69" i="19"/>
  <c r="BI69" i="19"/>
  <c r="BJ69" i="19"/>
  <c r="BK69" i="19"/>
  <c r="BL69" i="19"/>
  <c r="BM69" i="19"/>
  <c r="BN69" i="19"/>
  <c r="BO69" i="19"/>
  <c r="BP69" i="19"/>
  <c r="BQ69" i="19"/>
  <c r="BR69" i="19"/>
  <c r="BS69" i="19"/>
  <c r="BT69" i="19"/>
  <c r="BU69" i="19"/>
  <c r="BV69" i="19"/>
  <c r="BW69" i="19"/>
  <c r="BX69" i="19"/>
  <c r="BY69" i="19"/>
  <c r="BZ69" i="19"/>
  <c r="CA69" i="19"/>
  <c r="CB69" i="19"/>
  <c r="CC69" i="19"/>
  <c r="CD69" i="19"/>
  <c r="CE69" i="19"/>
  <c r="CF69" i="19"/>
  <c r="CG69" i="19"/>
  <c r="CH69" i="19"/>
  <c r="CI69" i="19"/>
  <c r="CJ69" i="19"/>
  <c r="CK69" i="19"/>
  <c r="CL69" i="19"/>
  <c r="CM69" i="19"/>
  <c r="CN69" i="19"/>
  <c r="CO69" i="19"/>
  <c r="CP69" i="19"/>
  <c r="CQ69" i="19"/>
  <c r="CR69" i="19"/>
  <c r="CS69" i="19"/>
  <c r="CT69" i="19"/>
  <c r="CU69" i="19"/>
  <c r="CV69" i="19"/>
  <c r="CW69" i="19"/>
  <c r="CX69" i="19"/>
  <c r="CY69" i="19"/>
  <c r="CZ69" i="19"/>
  <c r="DA69" i="19"/>
  <c r="DB69" i="19"/>
  <c r="DC69" i="19"/>
  <c r="DD69" i="19"/>
  <c r="DE69" i="19"/>
  <c r="DF69" i="19"/>
  <c r="L74" i="19"/>
  <c r="M74" i="19"/>
  <c r="N74" i="19"/>
  <c r="O74" i="19"/>
  <c r="P74" i="19"/>
  <c r="Q74" i="19"/>
  <c r="R74" i="19"/>
  <c r="S74" i="19"/>
  <c r="T74" i="19"/>
  <c r="U74" i="19"/>
  <c r="V74" i="19"/>
  <c r="W74" i="19"/>
  <c r="X74" i="19"/>
  <c r="Y74" i="19"/>
  <c r="Z74" i="19"/>
  <c r="AA74" i="19"/>
  <c r="AB74" i="19"/>
  <c r="AC74" i="19"/>
  <c r="AD74" i="19"/>
  <c r="AE74" i="19"/>
  <c r="AF74" i="19"/>
  <c r="AG74" i="19"/>
  <c r="AH74" i="19"/>
  <c r="AI74" i="19"/>
  <c r="AJ74" i="19"/>
  <c r="AK74" i="19"/>
  <c r="AL74" i="19"/>
  <c r="AM74" i="19"/>
  <c r="AN74" i="19"/>
  <c r="AO74" i="19"/>
  <c r="AP74" i="19"/>
  <c r="AQ74" i="19"/>
  <c r="AR74" i="19"/>
  <c r="AS74" i="19"/>
  <c r="AT74" i="19"/>
  <c r="AU74" i="19"/>
  <c r="AV74" i="19"/>
  <c r="AW74" i="19"/>
  <c r="AX74" i="19"/>
  <c r="AY74" i="19"/>
  <c r="AZ74" i="19"/>
  <c r="BA74" i="19"/>
  <c r="BB74" i="19"/>
  <c r="BC74" i="19"/>
  <c r="BD74" i="19"/>
  <c r="BE74" i="19"/>
  <c r="BF74" i="19"/>
  <c r="BG74" i="19"/>
  <c r="BH74" i="19"/>
  <c r="BI74" i="19"/>
  <c r="BJ74" i="19"/>
  <c r="BK74" i="19"/>
  <c r="BL74" i="19"/>
  <c r="BM74" i="19"/>
  <c r="BN74" i="19"/>
  <c r="BO74" i="19"/>
  <c r="BP74" i="19"/>
  <c r="BQ74" i="19"/>
  <c r="BR74" i="19"/>
  <c r="BS74" i="19"/>
  <c r="BT74" i="19"/>
  <c r="BU74" i="19"/>
  <c r="BV74" i="19"/>
  <c r="BW74" i="19"/>
  <c r="BX74" i="19"/>
  <c r="BY74" i="19"/>
  <c r="BZ74" i="19"/>
  <c r="CA74" i="19"/>
  <c r="CB74" i="19"/>
  <c r="CC74" i="19"/>
  <c r="CD74" i="19"/>
  <c r="CE74" i="19"/>
  <c r="CF74" i="19"/>
  <c r="CG74" i="19"/>
  <c r="CH74" i="19"/>
  <c r="CI74" i="19"/>
  <c r="CJ74" i="19"/>
  <c r="CK74" i="19"/>
  <c r="CL74" i="19"/>
  <c r="CM74" i="19"/>
  <c r="CN74" i="19"/>
  <c r="CO74" i="19"/>
  <c r="CP74" i="19"/>
  <c r="CQ74" i="19"/>
  <c r="CR74" i="19"/>
  <c r="CS74" i="19"/>
  <c r="CT74" i="19"/>
  <c r="CU74" i="19"/>
  <c r="CV74" i="19"/>
  <c r="CW74" i="19"/>
  <c r="CX74" i="19"/>
  <c r="CY74" i="19"/>
  <c r="CZ74" i="19"/>
  <c r="DA74" i="19"/>
  <c r="DB74" i="19"/>
  <c r="DC74" i="19"/>
  <c r="DD74" i="19"/>
  <c r="DE74" i="19"/>
  <c r="DF74" i="19"/>
  <c r="L75" i="19"/>
  <c r="M75" i="19"/>
  <c r="N75" i="19"/>
  <c r="O75" i="19"/>
  <c r="P75" i="19"/>
  <c r="Q75" i="19"/>
  <c r="R75" i="19"/>
  <c r="S75" i="19"/>
  <c r="T75" i="19"/>
  <c r="U75" i="19"/>
  <c r="V75" i="19"/>
  <c r="W75" i="19"/>
  <c r="X75" i="19"/>
  <c r="Y75" i="19"/>
  <c r="Z75" i="19"/>
  <c r="AA75" i="19"/>
  <c r="AB75" i="19"/>
  <c r="AC75" i="19"/>
  <c r="AD75" i="19"/>
  <c r="AE75" i="19"/>
  <c r="AF75" i="19"/>
  <c r="AG75" i="19"/>
  <c r="AH75" i="19"/>
  <c r="AI75" i="19"/>
  <c r="AJ75" i="19"/>
  <c r="AK75" i="19"/>
  <c r="AL75" i="19"/>
  <c r="AM75" i="19"/>
  <c r="AN75" i="19"/>
  <c r="AO75" i="19"/>
  <c r="AP75" i="19"/>
  <c r="AQ75" i="19"/>
  <c r="AR75" i="19"/>
  <c r="AS75" i="19"/>
  <c r="AT75" i="19"/>
  <c r="AU75" i="19"/>
  <c r="AV75" i="19"/>
  <c r="AW75" i="19"/>
  <c r="AX75" i="19"/>
  <c r="AY75" i="19"/>
  <c r="AZ75" i="19"/>
  <c r="BA75" i="19"/>
  <c r="BB75" i="19"/>
  <c r="BC75" i="19"/>
  <c r="BD75" i="19"/>
  <c r="BE75" i="19"/>
  <c r="BF75" i="19"/>
  <c r="BG75" i="19"/>
  <c r="BH75" i="19"/>
  <c r="BI75" i="19"/>
  <c r="BJ75" i="19"/>
  <c r="BK75" i="19"/>
  <c r="BL75" i="19"/>
  <c r="BM75" i="19"/>
  <c r="BN75" i="19"/>
  <c r="BO75" i="19"/>
  <c r="BP75" i="19"/>
  <c r="BQ75" i="19"/>
  <c r="BR75" i="19"/>
  <c r="BS75" i="19"/>
  <c r="BT75" i="19"/>
  <c r="BU75" i="19"/>
  <c r="BV75" i="19"/>
  <c r="BW75" i="19"/>
  <c r="BX75" i="19"/>
  <c r="BY75" i="19"/>
  <c r="BZ75" i="19"/>
  <c r="CA75" i="19"/>
  <c r="CB75" i="19"/>
  <c r="CC75" i="19"/>
  <c r="CD75" i="19"/>
  <c r="CE75" i="19"/>
  <c r="CF75" i="19"/>
  <c r="CG75" i="19"/>
  <c r="CH75" i="19"/>
  <c r="CI75" i="19"/>
  <c r="CJ75" i="19"/>
  <c r="CK75" i="19"/>
  <c r="CL75" i="19"/>
  <c r="CM75" i="19"/>
  <c r="CN75" i="19"/>
  <c r="CO75" i="19"/>
  <c r="CP75" i="19"/>
  <c r="CQ75" i="19"/>
  <c r="CR75" i="19"/>
  <c r="CS75" i="19"/>
  <c r="CT75" i="19"/>
  <c r="CU75" i="19"/>
  <c r="CV75" i="19"/>
  <c r="CW75" i="19"/>
  <c r="CX75" i="19"/>
  <c r="CY75" i="19"/>
  <c r="CZ75" i="19"/>
  <c r="DA75" i="19"/>
  <c r="DB75" i="19"/>
  <c r="DC75" i="19"/>
  <c r="DD75" i="19"/>
  <c r="DE75" i="19"/>
  <c r="DF75" i="19"/>
  <c r="K86" i="21" l="1"/>
  <c r="I77" i="21"/>
  <c r="I38" i="21"/>
  <c r="B45" i="21"/>
  <c r="B47" i="21"/>
  <c r="C47" i="21"/>
  <c r="O99" i="21"/>
  <c r="P99" i="21"/>
  <c r="Q99" i="21"/>
  <c r="R99" i="21"/>
  <c r="S99" i="21"/>
  <c r="T99" i="21"/>
  <c r="U99" i="21"/>
  <c r="V99" i="21"/>
  <c r="W99" i="21"/>
  <c r="X99" i="21"/>
  <c r="Y99" i="21"/>
  <c r="Z99" i="21"/>
  <c r="AA99" i="21"/>
  <c r="AB99" i="21"/>
  <c r="AC99" i="21"/>
  <c r="AD99" i="21"/>
  <c r="AE99" i="21"/>
  <c r="AF99" i="21"/>
  <c r="AG99" i="21"/>
  <c r="AH99" i="21"/>
  <c r="AI99" i="21"/>
  <c r="AJ99" i="21"/>
  <c r="AK99" i="21"/>
  <c r="AL99" i="21"/>
  <c r="AM99" i="21"/>
  <c r="AN99" i="21"/>
  <c r="AO99" i="21"/>
  <c r="AP99" i="21"/>
  <c r="AQ99" i="21"/>
  <c r="AR99" i="21"/>
  <c r="AS99" i="21"/>
  <c r="AT99" i="21"/>
  <c r="AU99" i="21"/>
  <c r="AV99" i="21"/>
  <c r="AW99" i="21"/>
  <c r="AX99" i="21"/>
  <c r="AY99" i="21"/>
  <c r="AZ99" i="21"/>
  <c r="BA99" i="21"/>
  <c r="BB99" i="21"/>
  <c r="BC99" i="21"/>
  <c r="BD99" i="21"/>
  <c r="BE99" i="21"/>
  <c r="BF99" i="21"/>
  <c r="BG99" i="21"/>
  <c r="BH99" i="21"/>
  <c r="BI99" i="21"/>
  <c r="BJ99" i="21"/>
  <c r="BK99" i="21"/>
  <c r="BL99" i="21"/>
  <c r="BM99" i="21"/>
  <c r="BN99" i="21"/>
  <c r="BO99" i="21"/>
  <c r="BP99" i="21"/>
  <c r="BQ99" i="21"/>
  <c r="BR99" i="21"/>
  <c r="BS99" i="21"/>
  <c r="BT99" i="21"/>
  <c r="BU99" i="21"/>
  <c r="BV99" i="21"/>
  <c r="BW99" i="21"/>
  <c r="BX99" i="21"/>
  <c r="BY99" i="21"/>
  <c r="BZ99" i="21"/>
  <c r="CA99" i="21"/>
  <c r="CB99" i="21"/>
  <c r="CC99" i="21"/>
  <c r="CD99" i="21"/>
  <c r="CE99" i="21"/>
  <c r="CF99" i="21"/>
  <c r="CG99" i="21"/>
  <c r="CH99" i="21"/>
  <c r="CI99" i="21"/>
  <c r="CJ99" i="21"/>
  <c r="CK99" i="21"/>
  <c r="CL99" i="21"/>
  <c r="CM99" i="21"/>
  <c r="CN99" i="21"/>
  <c r="CO99" i="21"/>
  <c r="CP99" i="21"/>
  <c r="CQ99" i="21"/>
  <c r="CR99" i="21"/>
  <c r="CS99" i="21"/>
  <c r="CT99" i="21"/>
  <c r="CU99" i="21"/>
  <c r="CV99" i="21"/>
  <c r="CW99" i="21"/>
  <c r="CX99" i="21"/>
  <c r="CY99" i="21"/>
  <c r="CZ99" i="21"/>
  <c r="DA99" i="21"/>
  <c r="DB99" i="21"/>
  <c r="DC99" i="21"/>
  <c r="DD99" i="21"/>
  <c r="DE99" i="21"/>
  <c r="L86" i="21"/>
  <c r="M86" i="21"/>
  <c r="N86" i="21"/>
  <c r="O86" i="21"/>
  <c r="P86" i="21"/>
  <c r="Q86" i="21"/>
  <c r="R86" i="21"/>
  <c r="S86" i="21"/>
  <c r="T86" i="21"/>
  <c r="U86" i="21"/>
  <c r="V86" i="21"/>
  <c r="W86" i="21"/>
  <c r="X86" i="21"/>
  <c r="Y86" i="21"/>
  <c r="Z86" i="21"/>
  <c r="AA86" i="21"/>
  <c r="AB86" i="21"/>
  <c r="AC86" i="21"/>
  <c r="AD86" i="21"/>
  <c r="AE86" i="21"/>
  <c r="AF86" i="21"/>
  <c r="AG86" i="21"/>
  <c r="AH86" i="21"/>
  <c r="AI86" i="21"/>
  <c r="AJ86" i="21"/>
  <c r="AK86" i="21"/>
  <c r="AL86" i="21"/>
  <c r="AM86" i="21"/>
  <c r="AN86" i="21"/>
  <c r="AO86" i="21"/>
  <c r="AP86" i="21"/>
  <c r="AQ86" i="21"/>
  <c r="AR86" i="21"/>
  <c r="AS86" i="21"/>
  <c r="AT86" i="21"/>
  <c r="AU86" i="21"/>
  <c r="AV86" i="21"/>
  <c r="AW86" i="21"/>
  <c r="AX86" i="21"/>
  <c r="AY86" i="21"/>
  <c r="AZ86" i="21"/>
  <c r="BA86" i="21"/>
  <c r="BB86" i="21"/>
  <c r="BC86" i="21"/>
  <c r="BD86" i="21"/>
  <c r="BE86" i="21"/>
  <c r="BF86" i="21"/>
  <c r="BG86" i="21"/>
  <c r="BH86" i="21"/>
  <c r="BI86" i="21"/>
  <c r="BJ86" i="21"/>
  <c r="BK86" i="21"/>
  <c r="BL86" i="21"/>
  <c r="BM86" i="21"/>
  <c r="BN86" i="21"/>
  <c r="BO86" i="21"/>
  <c r="BP86" i="21"/>
  <c r="BQ86" i="21"/>
  <c r="BR86" i="21"/>
  <c r="BS86" i="21"/>
  <c r="BT86" i="21"/>
  <c r="BU86" i="21"/>
  <c r="BV86" i="21"/>
  <c r="BW86" i="21"/>
  <c r="BX86" i="21"/>
  <c r="BY86" i="21"/>
  <c r="BZ86" i="21"/>
  <c r="CA86" i="21"/>
  <c r="CB86" i="21"/>
  <c r="CC86" i="21"/>
  <c r="CD86" i="21"/>
  <c r="CE86" i="21"/>
  <c r="CF86" i="21"/>
  <c r="CG86" i="21"/>
  <c r="CH86" i="21"/>
  <c r="CI86" i="21"/>
  <c r="CJ86" i="21"/>
  <c r="CK86" i="21"/>
  <c r="CL86" i="21"/>
  <c r="CM86" i="21"/>
  <c r="CN86" i="21"/>
  <c r="CO86" i="21"/>
  <c r="CP86" i="21"/>
  <c r="CQ86" i="21"/>
  <c r="CR86" i="21"/>
  <c r="CS86" i="21"/>
  <c r="CT86" i="21"/>
  <c r="CU86" i="21"/>
  <c r="CV86" i="21"/>
  <c r="CW86" i="21"/>
  <c r="CX86" i="21"/>
  <c r="CY86" i="21"/>
  <c r="CZ86" i="21"/>
  <c r="DA86" i="21"/>
  <c r="DB86" i="21"/>
  <c r="DC86" i="21"/>
  <c r="DD86" i="21"/>
  <c r="DE86" i="21"/>
  <c r="P59" i="21"/>
  <c r="P94" i="21" s="1"/>
  <c r="Q59" i="21"/>
  <c r="Q94" i="21" s="1"/>
  <c r="R59" i="21"/>
  <c r="R94" i="21" s="1"/>
  <c r="S59" i="21"/>
  <c r="S94" i="21" s="1"/>
  <c r="T59" i="21"/>
  <c r="T94" i="21" s="1"/>
  <c r="U59" i="21"/>
  <c r="U94" i="21" s="1"/>
  <c r="V59" i="21"/>
  <c r="V94" i="21" s="1"/>
  <c r="W59" i="21"/>
  <c r="W94" i="21" s="1"/>
  <c r="X59" i="21"/>
  <c r="X94" i="21" s="1"/>
  <c r="Y59" i="21"/>
  <c r="Y94" i="21" s="1"/>
  <c r="Z59" i="21"/>
  <c r="Z94" i="21" s="1"/>
  <c r="AA59" i="21"/>
  <c r="AA94" i="21" s="1"/>
  <c r="AB59" i="21"/>
  <c r="AB94" i="21" s="1"/>
  <c r="AC59" i="21"/>
  <c r="AC94" i="21" s="1"/>
  <c r="AD59" i="21"/>
  <c r="AD94" i="21" s="1"/>
  <c r="AE59" i="21"/>
  <c r="AE94" i="21" s="1"/>
  <c r="AF59" i="21"/>
  <c r="AF94" i="21" s="1"/>
  <c r="AG59" i="21"/>
  <c r="AG94" i="21" s="1"/>
  <c r="AH59" i="21"/>
  <c r="AH94" i="21" s="1"/>
  <c r="AI59" i="21"/>
  <c r="AI94" i="21" s="1"/>
  <c r="AJ59" i="21"/>
  <c r="AJ94" i="21" s="1"/>
  <c r="AK59" i="21"/>
  <c r="AK94" i="21" s="1"/>
  <c r="AL59" i="21"/>
  <c r="AL94" i="21" s="1"/>
  <c r="AM59" i="21"/>
  <c r="AM94" i="21" s="1"/>
  <c r="AN59" i="21"/>
  <c r="AN94" i="21" s="1"/>
  <c r="AO59" i="21"/>
  <c r="AO94" i="21" s="1"/>
  <c r="AP59" i="21"/>
  <c r="AP94" i="21" s="1"/>
  <c r="AQ59" i="21"/>
  <c r="AQ94" i="21" s="1"/>
  <c r="AR59" i="21"/>
  <c r="AR94" i="21" s="1"/>
  <c r="AS59" i="21"/>
  <c r="AS94" i="21" s="1"/>
  <c r="AT59" i="21"/>
  <c r="AT94" i="21" s="1"/>
  <c r="AU59" i="21"/>
  <c r="AU94" i="21" s="1"/>
  <c r="AV59" i="21"/>
  <c r="AV94" i="21" s="1"/>
  <c r="AW59" i="21"/>
  <c r="AW94" i="21" s="1"/>
  <c r="AX59" i="21"/>
  <c r="AX94" i="21" s="1"/>
  <c r="AY59" i="21"/>
  <c r="AY94" i="21" s="1"/>
  <c r="AZ59" i="21"/>
  <c r="AZ94" i="21" s="1"/>
  <c r="BA59" i="21"/>
  <c r="BA94" i="21" s="1"/>
  <c r="BB59" i="21"/>
  <c r="BB94" i="21" s="1"/>
  <c r="BC59" i="21"/>
  <c r="BC94" i="21" s="1"/>
  <c r="BD59" i="21"/>
  <c r="BD94" i="21" s="1"/>
  <c r="BE59" i="21"/>
  <c r="BE94" i="21" s="1"/>
  <c r="BF59" i="21"/>
  <c r="BF94" i="21" s="1"/>
  <c r="BG59" i="21"/>
  <c r="BG94" i="21" s="1"/>
  <c r="BH59" i="21"/>
  <c r="BH94" i="21" s="1"/>
  <c r="BI59" i="21"/>
  <c r="BI94" i="21" s="1"/>
  <c r="BJ59" i="21"/>
  <c r="BJ94" i="21" s="1"/>
  <c r="BK59" i="21"/>
  <c r="BK94" i="21" s="1"/>
  <c r="BL59" i="21"/>
  <c r="BL94" i="21" s="1"/>
  <c r="BM59" i="21"/>
  <c r="BM94" i="21" s="1"/>
  <c r="BN59" i="21"/>
  <c r="BN94" i="21" s="1"/>
  <c r="BO59" i="21"/>
  <c r="BO94" i="21" s="1"/>
  <c r="BP59" i="21"/>
  <c r="BP94" i="21" s="1"/>
  <c r="BQ59" i="21"/>
  <c r="BQ94" i="21" s="1"/>
  <c r="BR59" i="21"/>
  <c r="BR94" i="21" s="1"/>
  <c r="BS59" i="21"/>
  <c r="BS94" i="21" s="1"/>
  <c r="BT59" i="21"/>
  <c r="BT94" i="21" s="1"/>
  <c r="BU59" i="21"/>
  <c r="BU94" i="21" s="1"/>
  <c r="BV59" i="21"/>
  <c r="BV94" i="21" s="1"/>
  <c r="BW59" i="21"/>
  <c r="BW94" i="21" s="1"/>
  <c r="BX59" i="21"/>
  <c r="BX94" i="21" s="1"/>
  <c r="BY59" i="21"/>
  <c r="BY94" i="21" s="1"/>
  <c r="BZ59" i="21"/>
  <c r="BZ94" i="21" s="1"/>
  <c r="CA59" i="21"/>
  <c r="CA94" i="21" s="1"/>
  <c r="CB59" i="21"/>
  <c r="CB94" i="21" s="1"/>
  <c r="CC59" i="21"/>
  <c r="CC94" i="21" s="1"/>
  <c r="CD59" i="21"/>
  <c r="CD94" i="21" s="1"/>
  <c r="CE59" i="21"/>
  <c r="CE94" i="21" s="1"/>
  <c r="CF59" i="21"/>
  <c r="CF94" i="21" s="1"/>
  <c r="CG59" i="21"/>
  <c r="CG94" i="21" s="1"/>
  <c r="CH59" i="21"/>
  <c r="CH94" i="21" s="1"/>
  <c r="CI59" i="21"/>
  <c r="CI94" i="21" s="1"/>
  <c r="CJ59" i="21"/>
  <c r="CJ94" i="21" s="1"/>
  <c r="CK59" i="21"/>
  <c r="CK94" i="21" s="1"/>
  <c r="CL59" i="21"/>
  <c r="CL94" i="21" s="1"/>
  <c r="CM59" i="21"/>
  <c r="CM94" i="21" s="1"/>
  <c r="CN59" i="21"/>
  <c r="CN94" i="21" s="1"/>
  <c r="CO59" i="21"/>
  <c r="CO94" i="21" s="1"/>
  <c r="CP59" i="21"/>
  <c r="CP94" i="21" s="1"/>
  <c r="CQ59" i="21"/>
  <c r="CQ94" i="21" s="1"/>
  <c r="CR59" i="21"/>
  <c r="CR94" i="21" s="1"/>
  <c r="CS59" i="21"/>
  <c r="CS94" i="21" s="1"/>
  <c r="CT59" i="21"/>
  <c r="CT94" i="21" s="1"/>
  <c r="CU59" i="21"/>
  <c r="CU94" i="21" s="1"/>
  <c r="CV59" i="21"/>
  <c r="CV94" i="21" s="1"/>
  <c r="CW59" i="21"/>
  <c r="CW94" i="21" s="1"/>
  <c r="CX59" i="21"/>
  <c r="CX94" i="21" s="1"/>
  <c r="CY59" i="21"/>
  <c r="CY94" i="21" s="1"/>
  <c r="CZ59" i="21"/>
  <c r="CZ94" i="21" s="1"/>
  <c r="DA59" i="21"/>
  <c r="DA94" i="21" s="1"/>
  <c r="DB59" i="21"/>
  <c r="DB94" i="21" s="1"/>
  <c r="DC59" i="21"/>
  <c r="DC94" i="21" s="1"/>
  <c r="DD59" i="21"/>
  <c r="DD94" i="21" s="1"/>
  <c r="DE59" i="21"/>
  <c r="DE94" i="21" s="1"/>
  <c r="DF59" i="21"/>
  <c r="DF94" i="21" s="1"/>
  <c r="L21" i="21"/>
  <c r="L88" i="21" s="1"/>
  <c r="M21" i="21"/>
  <c r="M88" i="21" s="1"/>
  <c r="N21" i="21"/>
  <c r="N88" i="21" s="1"/>
  <c r="O21" i="21"/>
  <c r="O88" i="21" s="1"/>
  <c r="P21" i="21"/>
  <c r="P88" i="21" s="1"/>
  <c r="Q21" i="21"/>
  <c r="Q88" i="21" s="1"/>
  <c r="R21" i="21"/>
  <c r="R88" i="21" s="1"/>
  <c r="S21" i="21"/>
  <c r="S88" i="21" s="1"/>
  <c r="T21" i="21"/>
  <c r="T88" i="21" s="1"/>
  <c r="U21" i="21"/>
  <c r="U88" i="21" s="1"/>
  <c r="V21" i="21"/>
  <c r="V88" i="21" s="1"/>
  <c r="W21" i="21"/>
  <c r="W88" i="21" s="1"/>
  <c r="X21" i="21"/>
  <c r="X88" i="21" s="1"/>
  <c r="Y21" i="21"/>
  <c r="Y88" i="21" s="1"/>
  <c r="Z21" i="21"/>
  <c r="Z88" i="21" s="1"/>
  <c r="AA21" i="21"/>
  <c r="AA88" i="21" s="1"/>
  <c r="AB21" i="21"/>
  <c r="AB88" i="21" s="1"/>
  <c r="AC21" i="21"/>
  <c r="AC88" i="21" s="1"/>
  <c r="AD21" i="21"/>
  <c r="AD88" i="21" s="1"/>
  <c r="AE21" i="21"/>
  <c r="AE88" i="21" s="1"/>
  <c r="AF21" i="21"/>
  <c r="AF88" i="21" s="1"/>
  <c r="AG21" i="21"/>
  <c r="AG88" i="21" s="1"/>
  <c r="AH21" i="21"/>
  <c r="AH88" i="21" s="1"/>
  <c r="AI21" i="21"/>
  <c r="AI88" i="21" s="1"/>
  <c r="AJ21" i="21"/>
  <c r="AJ88" i="21" s="1"/>
  <c r="AK21" i="21"/>
  <c r="AK88" i="21" s="1"/>
  <c r="AL21" i="21"/>
  <c r="AL88" i="21" s="1"/>
  <c r="AM21" i="21"/>
  <c r="AM88" i="21" s="1"/>
  <c r="AN21" i="21"/>
  <c r="AN88" i="21" s="1"/>
  <c r="AO21" i="21"/>
  <c r="AO88" i="21" s="1"/>
  <c r="AP21" i="21"/>
  <c r="AP88" i="21" s="1"/>
  <c r="AQ21" i="21"/>
  <c r="AQ88" i="21" s="1"/>
  <c r="AR21" i="21"/>
  <c r="AR88" i="21" s="1"/>
  <c r="AS21" i="21"/>
  <c r="AS88" i="21" s="1"/>
  <c r="AT21" i="21"/>
  <c r="AT88" i="21" s="1"/>
  <c r="AU21" i="21"/>
  <c r="AU88" i="21" s="1"/>
  <c r="AV21" i="21"/>
  <c r="AV88" i="21" s="1"/>
  <c r="AW21" i="21"/>
  <c r="AW88" i="21" s="1"/>
  <c r="AX21" i="21"/>
  <c r="AX88" i="21" s="1"/>
  <c r="AY21" i="21"/>
  <c r="AY88" i="21" s="1"/>
  <c r="AZ21" i="21"/>
  <c r="AZ88" i="21" s="1"/>
  <c r="BA21" i="21"/>
  <c r="BA88" i="21" s="1"/>
  <c r="BB21" i="21"/>
  <c r="BB88" i="21" s="1"/>
  <c r="BC21" i="21"/>
  <c r="BC88" i="21" s="1"/>
  <c r="BD21" i="21"/>
  <c r="BD88" i="21" s="1"/>
  <c r="BE21" i="21"/>
  <c r="BE88" i="21" s="1"/>
  <c r="BF21" i="21"/>
  <c r="BF88" i="21" s="1"/>
  <c r="BG21" i="21"/>
  <c r="BG88" i="21" s="1"/>
  <c r="BH21" i="21"/>
  <c r="BH88" i="21" s="1"/>
  <c r="BI21" i="21"/>
  <c r="BI88" i="21" s="1"/>
  <c r="BJ21" i="21"/>
  <c r="BJ88" i="21" s="1"/>
  <c r="BK21" i="21"/>
  <c r="BK88" i="21" s="1"/>
  <c r="BL21" i="21"/>
  <c r="BL88" i="21" s="1"/>
  <c r="BM21" i="21"/>
  <c r="BM88" i="21" s="1"/>
  <c r="BN21" i="21"/>
  <c r="BN88" i="21" s="1"/>
  <c r="BO21" i="21"/>
  <c r="BO88" i="21" s="1"/>
  <c r="BP21" i="21"/>
  <c r="BP88" i="21" s="1"/>
  <c r="BQ21" i="21"/>
  <c r="BQ88" i="21" s="1"/>
  <c r="BR21" i="21"/>
  <c r="BR88" i="21" s="1"/>
  <c r="BS21" i="21"/>
  <c r="BS88" i="21" s="1"/>
  <c r="BT21" i="21"/>
  <c r="BT88" i="21" s="1"/>
  <c r="BU21" i="21"/>
  <c r="BU88" i="21" s="1"/>
  <c r="BV21" i="21"/>
  <c r="BV88" i="21" s="1"/>
  <c r="BW21" i="21"/>
  <c r="BW88" i="21" s="1"/>
  <c r="BX21" i="21"/>
  <c r="BX88" i="21" s="1"/>
  <c r="BY21" i="21"/>
  <c r="BY88" i="21" s="1"/>
  <c r="BZ21" i="21"/>
  <c r="BZ88" i="21" s="1"/>
  <c r="CA21" i="21"/>
  <c r="CA88" i="21" s="1"/>
  <c r="CB21" i="21"/>
  <c r="CB88" i="21" s="1"/>
  <c r="CC21" i="21"/>
  <c r="CC88" i="21" s="1"/>
  <c r="CD21" i="21"/>
  <c r="CD88" i="21" s="1"/>
  <c r="CE21" i="21"/>
  <c r="CE88" i="21" s="1"/>
  <c r="CF21" i="21"/>
  <c r="CF88" i="21" s="1"/>
  <c r="CG21" i="21"/>
  <c r="CG88" i="21" s="1"/>
  <c r="CH21" i="21"/>
  <c r="CH88" i="21" s="1"/>
  <c r="CI21" i="21"/>
  <c r="CI88" i="21" s="1"/>
  <c r="CJ21" i="21"/>
  <c r="CJ88" i="21" s="1"/>
  <c r="CK21" i="21"/>
  <c r="CK88" i="21" s="1"/>
  <c r="CL21" i="21"/>
  <c r="CL88" i="21" s="1"/>
  <c r="CM21" i="21"/>
  <c r="CM88" i="21" s="1"/>
  <c r="CN21" i="21"/>
  <c r="CN88" i="21" s="1"/>
  <c r="CO21" i="21"/>
  <c r="CO88" i="21" s="1"/>
  <c r="CP21" i="21"/>
  <c r="CP88" i="21" s="1"/>
  <c r="CQ21" i="21"/>
  <c r="CQ88" i="21" s="1"/>
  <c r="CR21" i="21"/>
  <c r="CR88" i="21" s="1"/>
  <c r="CS21" i="21"/>
  <c r="CS88" i="21" s="1"/>
  <c r="CT21" i="21"/>
  <c r="CT88" i="21" s="1"/>
  <c r="CU21" i="21"/>
  <c r="CU88" i="21" s="1"/>
  <c r="CV21" i="21"/>
  <c r="CV88" i="21" s="1"/>
  <c r="CW21" i="21"/>
  <c r="CW88" i="21" s="1"/>
  <c r="CX21" i="21"/>
  <c r="CX88" i="21" s="1"/>
  <c r="CY21" i="21"/>
  <c r="CY88" i="21" s="1"/>
  <c r="CZ21" i="21"/>
  <c r="CZ88" i="21" s="1"/>
  <c r="DA21" i="21"/>
  <c r="DA88" i="21" s="1"/>
  <c r="DB21" i="21"/>
  <c r="DB88" i="21" s="1"/>
  <c r="DC21" i="21"/>
  <c r="DC88" i="21" s="1"/>
  <c r="DD21" i="21"/>
  <c r="DD88" i="21" s="1"/>
  <c r="DE21" i="21"/>
  <c r="DE88" i="21" s="1"/>
  <c r="DF21" i="21"/>
  <c r="DF88" i="21" s="1"/>
  <c r="L28" i="21"/>
  <c r="M28" i="21"/>
  <c r="N28" i="21"/>
  <c r="N89" i="21" s="1"/>
  <c r="O28" i="21"/>
  <c r="P28" i="21"/>
  <c r="Q28" i="21"/>
  <c r="R28" i="21"/>
  <c r="R89" i="21" s="1"/>
  <c r="S28" i="21"/>
  <c r="T28" i="21"/>
  <c r="U28" i="21"/>
  <c r="V28" i="21"/>
  <c r="V89" i="21" s="1"/>
  <c r="W28" i="21"/>
  <c r="X28" i="21"/>
  <c r="Y28" i="21"/>
  <c r="Z28" i="21"/>
  <c r="Z89" i="21" s="1"/>
  <c r="AA28" i="21"/>
  <c r="AB28" i="21"/>
  <c r="AC28" i="21"/>
  <c r="AD28" i="21"/>
  <c r="AD89" i="21" s="1"/>
  <c r="AE28" i="21"/>
  <c r="AF28" i="21"/>
  <c r="AG28" i="21"/>
  <c r="AH28" i="21"/>
  <c r="AH89" i="21" s="1"/>
  <c r="AI28" i="21"/>
  <c r="AJ28" i="21"/>
  <c r="AK28" i="21"/>
  <c r="AL28" i="21"/>
  <c r="AL89" i="21" s="1"/>
  <c r="AM28" i="21"/>
  <c r="AN28" i="21"/>
  <c r="AO28" i="21"/>
  <c r="AP28" i="21"/>
  <c r="AP89" i="21" s="1"/>
  <c r="AQ28" i="21"/>
  <c r="AR28" i="21"/>
  <c r="AS28" i="21"/>
  <c r="AT28" i="21"/>
  <c r="AT89" i="21" s="1"/>
  <c r="AU28" i="21"/>
  <c r="AV28" i="21"/>
  <c r="AW28" i="21"/>
  <c r="AX28" i="21"/>
  <c r="AX89" i="21" s="1"/>
  <c r="AY28" i="21"/>
  <c r="AZ28" i="21"/>
  <c r="BA28" i="21"/>
  <c r="BB28" i="21"/>
  <c r="BB89" i="21" s="1"/>
  <c r="BC28" i="21"/>
  <c r="BD28" i="21"/>
  <c r="BE28" i="21"/>
  <c r="BF28" i="21"/>
  <c r="BF89" i="21" s="1"/>
  <c r="BG28" i="21"/>
  <c r="BH28" i="21"/>
  <c r="BI28" i="21"/>
  <c r="BJ28" i="21"/>
  <c r="BJ89" i="21" s="1"/>
  <c r="BK28" i="21"/>
  <c r="BL28" i="21"/>
  <c r="BM28" i="21"/>
  <c r="BN28" i="21"/>
  <c r="BN89" i="21" s="1"/>
  <c r="BO28" i="21"/>
  <c r="BP28" i="21"/>
  <c r="BQ28" i="21"/>
  <c r="BR28" i="21"/>
  <c r="BR89" i="21" s="1"/>
  <c r="BS28" i="21"/>
  <c r="BT28" i="21"/>
  <c r="BU28" i="21"/>
  <c r="BV28" i="21"/>
  <c r="BV89" i="21" s="1"/>
  <c r="BW28" i="21"/>
  <c r="BX28" i="21"/>
  <c r="BY28" i="21"/>
  <c r="BZ28" i="21"/>
  <c r="BZ89" i="21" s="1"/>
  <c r="CA28" i="21"/>
  <c r="CB28" i="21"/>
  <c r="CC28" i="21"/>
  <c r="CD28" i="21"/>
  <c r="CD89" i="21" s="1"/>
  <c r="CE28" i="21"/>
  <c r="CF28" i="21"/>
  <c r="CG28" i="21"/>
  <c r="CH28" i="21"/>
  <c r="CH89" i="21" s="1"/>
  <c r="CI28" i="21"/>
  <c r="CJ28" i="21"/>
  <c r="CK28" i="21"/>
  <c r="CL28" i="21"/>
  <c r="CL89" i="21" s="1"/>
  <c r="CM28" i="21"/>
  <c r="CN28" i="21"/>
  <c r="CO28" i="21"/>
  <c r="CP28" i="21"/>
  <c r="CP89" i="21" s="1"/>
  <c r="CQ28" i="21"/>
  <c r="CR28" i="21"/>
  <c r="CS28" i="21"/>
  <c r="CT28" i="21"/>
  <c r="CT89" i="21" s="1"/>
  <c r="CU28" i="21"/>
  <c r="CV28" i="21"/>
  <c r="CW28" i="21"/>
  <c r="CX28" i="21"/>
  <c r="CX89" i="21" s="1"/>
  <c r="CY28" i="21"/>
  <c r="CZ28" i="21"/>
  <c r="DA28" i="21"/>
  <c r="DB28" i="21"/>
  <c r="DB89" i="21" s="1"/>
  <c r="DC28" i="21"/>
  <c r="DD28" i="21"/>
  <c r="DE28" i="21"/>
  <c r="DF28" i="21"/>
  <c r="DF89" i="21" s="1"/>
  <c r="DF74" i="20"/>
  <c r="DF72" i="20"/>
  <c r="DF71" i="20"/>
  <c r="L71" i="20"/>
  <c r="M71" i="20"/>
  <c r="N71" i="20"/>
  <c r="O71" i="20"/>
  <c r="P71" i="20"/>
  <c r="Q71" i="20"/>
  <c r="R71" i="20"/>
  <c r="S71" i="20"/>
  <c r="T71" i="20"/>
  <c r="U71" i="20"/>
  <c r="V71" i="20"/>
  <c r="W71" i="20"/>
  <c r="X71" i="20"/>
  <c r="Y71" i="20"/>
  <c r="Z71" i="20"/>
  <c r="AA71" i="20"/>
  <c r="AB71" i="20"/>
  <c r="AC71" i="20"/>
  <c r="AD71" i="20"/>
  <c r="AE71" i="20"/>
  <c r="AF71" i="20"/>
  <c r="AG71" i="20"/>
  <c r="AH71" i="20"/>
  <c r="AI71" i="20"/>
  <c r="AJ71" i="20"/>
  <c r="AK71" i="20"/>
  <c r="AL71" i="20"/>
  <c r="AM71" i="20"/>
  <c r="AN71"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BM71" i="20"/>
  <c r="BN71" i="20"/>
  <c r="BO71" i="20"/>
  <c r="BP71" i="20"/>
  <c r="BQ71" i="20"/>
  <c r="BR71" i="20"/>
  <c r="BS71" i="20"/>
  <c r="BT71" i="20"/>
  <c r="BU71" i="20"/>
  <c r="BV71" i="20"/>
  <c r="BW71" i="20"/>
  <c r="BX71" i="20"/>
  <c r="BY71" i="20"/>
  <c r="BZ71" i="20"/>
  <c r="CA71" i="20"/>
  <c r="CB71" i="20"/>
  <c r="CC71" i="20"/>
  <c r="CD71" i="20"/>
  <c r="CE71" i="20"/>
  <c r="CF71" i="20"/>
  <c r="CG71" i="20"/>
  <c r="CH71" i="20"/>
  <c r="CI71" i="20"/>
  <c r="CJ71" i="20"/>
  <c r="CK71" i="20"/>
  <c r="CL71" i="20"/>
  <c r="CM71" i="20"/>
  <c r="CN71" i="20"/>
  <c r="CO71" i="20"/>
  <c r="CP71" i="20"/>
  <c r="CQ71" i="20"/>
  <c r="CR71" i="20"/>
  <c r="CS71" i="20"/>
  <c r="CT71" i="20"/>
  <c r="CU71" i="20"/>
  <c r="CV71" i="20"/>
  <c r="CW71" i="20"/>
  <c r="CX71" i="20"/>
  <c r="CY71" i="20"/>
  <c r="CZ71" i="20"/>
  <c r="DA71" i="20"/>
  <c r="DB71" i="20"/>
  <c r="DC71" i="20"/>
  <c r="DD71" i="20"/>
  <c r="DE71" i="20"/>
  <c r="L72" i="20"/>
  <c r="M72" i="20"/>
  <c r="N72" i="20"/>
  <c r="O72" i="20"/>
  <c r="P72" i="20"/>
  <c r="Q72" i="20"/>
  <c r="R72" i="20"/>
  <c r="S72" i="20"/>
  <c r="T72" i="20"/>
  <c r="U72" i="20"/>
  <c r="V72" i="20"/>
  <c r="W72" i="20"/>
  <c r="X72" i="20"/>
  <c r="Y72" i="20"/>
  <c r="Z72" i="20"/>
  <c r="AA72" i="20"/>
  <c r="AB72" i="20"/>
  <c r="AC72" i="20"/>
  <c r="AD72" i="20"/>
  <c r="AE72" i="20"/>
  <c r="AF72" i="20"/>
  <c r="AG72" i="20"/>
  <c r="AH72" i="20"/>
  <c r="AI72" i="20"/>
  <c r="AJ72" i="20"/>
  <c r="AK72" i="20"/>
  <c r="AL72" i="20"/>
  <c r="AM72" i="20"/>
  <c r="AN72"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BM72" i="20"/>
  <c r="BN72" i="20"/>
  <c r="BO72" i="20"/>
  <c r="BP72" i="20"/>
  <c r="BQ72" i="20"/>
  <c r="BR72" i="20"/>
  <c r="BS72" i="20"/>
  <c r="BT72" i="20"/>
  <c r="BU72" i="20"/>
  <c r="BV72" i="20"/>
  <c r="BW72" i="20"/>
  <c r="BX72" i="20"/>
  <c r="BY72" i="20"/>
  <c r="BZ72" i="20"/>
  <c r="CA72" i="20"/>
  <c r="CB72" i="20"/>
  <c r="CC72" i="20"/>
  <c r="CD72" i="20"/>
  <c r="CE72" i="20"/>
  <c r="CF72" i="20"/>
  <c r="CG72" i="20"/>
  <c r="CH72" i="20"/>
  <c r="CI72" i="20"/>
  <c r="CJ72" i="20"/>
  <c r="CK72" i="20"/>
  <c r="CL72" i="20"/>
  <c r="CM72" i="20"/>
  <c r="CN72" i="20"/>
  <c r="CO72" i="20"/>
  <c r="CP72" i="20"/>
  <c r="CQ72" i="20"/>
  <c r="CR72" i="20"/>
  <c r="CS72" i="20"/>
  <c r="CT72" i="20"/>
  <c r="CU72" i="20"/>
  <c r="CV72" i="20"/>
  <c r="CW72" i="20"/>
  <c r="CX72" i="20"/>
  <c r="CY72" i="20"/>
  <c r="CZ72" i="20"/>
  <c r="DA72" i="20"/>
  <c r="DB72" i="20"/>
  <c r="DC72" i="20"/>
  <c r="DD72" i="20"/>
  <c r="DE72" i="20"/>
  <c r="L74" i="20"/>
  <c r="M74" i="20"/>
  <c r="N74" i="20"/>
  <c r="O74" i="20"/>
  <c r="P74" i="20"/>
  <c r="Q74" i="20"/>
  <c r="R74" i="20"/>
  <c r="S74" i="20"/>
  <c r="T74" i="20"/>
  <c r="U74" i="20"/>
  <c r="V74" i="20"/>
  <c r="W74" i="20"/>
  <c r="X74" i="20"/>
  <c r="Y74" i="20"/>
  <c r="Z74" i="20"/>
  <c r="AA74" i="20"/>
  <c r="AB74" i="20"/>
  <c r="AC74" i="20"/>
  <c r="AD74" i="20"/>
  <c r="AE74" i="20"/>
  <c r="AF74" i="20"/>
  <c r="AG74" i="20"/>
  <c r="AH74" i="20"/>
  <c r="AI74" i="20"/>
  <c r="AJ74" i="20"/>
  <c r="AK74" i="20"/>
  <c r="AL74" i="20"/>
  <c r="AM74" i="20"/>
  <c r="AN74"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BM74" i="20"/>
  <c r="BN74" i="20"/>
  <c r="BO74" i="20"/>
  <c r="BP74" i="20"/>
  <c r="BQ74" i="20"/>
  <c r="BR74" i="20"/>
  <c r="BS74" i="20"/>
  <c r="BT74" i="20"/>
  <c r="BU74" i="20"/>
  <c r="BV74" i="20"/>
  <c r="BW74" i="20"/>
  <c r="BX74" i="20"/>
  <c r="BY74" i="20"/>
  <c r="BZ74" i="20"/>
  <c r="CA74" i="20"/>
  <c r="CB74" i="20"/>
  <c r="CC74" i="20"/>
  <c r="CD74" i="20"/>
  <c r="CE74" i="20"/>
  <c r="CF74" i="20"/>
  <c r="CG74" i="20"/>
  <c r="CH74" i="20"/>
  <c r="CI74" i="20"/>
  <c r="CJ74" i="20"/>
  <c r="CK74" i="20"/>
  <c r="CL74" i="20"/>
  <c r="CM74" i="20"/>
  <c r="CN74" i="20"/>
  <c r="CO74" i="20"/>
  <c r="CP74" i="20"/>
  <c r="CQ74" i="20"/>
  <c r="CR74" i="20"/>
  <c r="CS74" i="20"/>
  <c r="CT74" i="20"/>
  <c r="CU74" i="20"/>
  <c r="CV74" i="20"/>
  <c r="CW74" i="20"/>
  <c r="CX74" i="20"/>
  <c r="CY74" i="20"/>
  <c r="CZ74" i="20"/>
  <c r="DA74" i="20"/>
  <c r="DB74" i="20"/>
  <c r="DC74" i="20"/>
  <c r="DD74" i="20"/>
  <c r="DE74" i="20"/>
  <c r="K74" i="20"/>
  <c r="K72" i="20"/>
  <c r="K71" i="20"/>
  <c r="CV89" i="21" l="1"/>
  <c r="CR89" i="21"/>
  <c r="CF89" i="21"/>
  <c r="BP89" i="21"/>
  <c r="BL89" i="21"/>
  <c r="AZ89" i="21"/>
  <c r="AJ89" i="21"/>
  <c r="BW89" i="21"/>
  <c r="AU89" i="21"/>
  <c r="DC89" i="21"/>
  <c r="CQ89" i="21"/>
  <c r="CA89" i="21"/>
  <c r="BK89" i="21"/>
  <c r="S89" i="21"/>
  <c r="CY89" i="21"/>
  <c r="CU89" i="21"/>
  <c r="CM89" i="21"/>
  <c r="CI89" i="21"/>
  <c r="CE89" i="21"/>
  <c r="BS89" i="21"/>
  <c r="BO89" i="21"/>
  <c r="BG89" i="21"/>
  <c r="BC89" i="21"/>
  <c r="AY89" i="21"/>
  <c r="AQ89" i="21"/>
  <c r="AM89" i="21"/>
  <c r="AI89" i="21"/>
  <c r="AE89" i="21"/>
  <c r="AA89" i="21"/>
  <c r="W89" i="21"/>
  <c r="O89" i="21"/>
  <c r="AF89" i="21"/>
  <c r="DE89" i="21"/>
  <c r="CW89" i="21"/>
  <c r="CO89" i="21"/>
  <c r="CG89" i="21"/>
  <c r="BY89" i="21"/>
  <c r="BQ89" i="21"/>
  <c r="BI89" i="21"/>
  <c r="BA89" i="21"/>
  <c r="AO89" i="21"/>
  <c r="AG89" i="21"/>
  <c r="U89" i="21"/>
  <c r="M89" i="21"/>
  <c r="DD89" i="21"/>
  <c r="CZ89" i="21"/>
  <c r="CN89" i="21"/>
  <c r="CJ89" i="21"/>
  <c r="CB89" i="21"/>
  <c r="BX89" i="21"/>
  <c r="BT89" i="21"/>
  <c r="BH89" i="21"/>
  <c r="BD89" i="21"/>
  <c r="AV89" i="21"/>
  <c r="AR89" i="21"/>
  <c r="AN89" i="21"/>
  <c r="AB89" i="21"/>
  <c r="X89" i="21"/>
  <c r="T89" i="21"/>
  <c r="P89" i="21"/>
  <c r="L89" i="21"/>
  <c r="DA89" i="21"/>
  <c r="CS89" i="21"/>
  <c r="CK89" i="21"/>
  <c r="CC89" i="21"/>
  <c r="BU89" i="21"/>
  <c r="BM89" i="21"/>
  <c r="BE89" i="21"/>
  <c r="AW89" i="21"/>
  <c r="AS89" i="21"/>
  <c r="AK89" i="21"/>
  <c r="AC89" i="21"/>
  <c r="Y89" i="21"/>
  <c r="Q89" i="21"/>
  <c r="K75" i="19"/>
  <c r="K74" i="19"/>
  <c r="DF29" i="19"/>
  <c r="DF71" i="19" s="1"/>
  <c r="DE29" i="19"/>
  <c r="DE71" i="19" s="1"/>
  <c r="DD29" i="19"/>
  <c r="DD71" i="19" s="1"/>
  <c r="DC29" i="19"/>
  <c r="DC71" i="19" s="1"/>
  <c r="DB29" i="19"/>
  <c r="DB71" i="19" s="1"/>
  <c r="DA29" i="19"/>
  <c r="DA71" i="19" s="1"/>
  <c r="CZ29" i="19"/>
  <c r="CZ71" i="19" s="1"/>
  <c r="CY29" i="19"/>
  <c r="CY71" i="19" s="1"/>
  <c r="CX29" i="19"/>
  <c r="CX71" i="19" s="1"/>
  <c r="CW29" i="19"/>
  <c r="CW71" i="19" s="1"/>
  <c r="CV29" i="19"/>
  <c r="CV71" i="19" s="1"/>
  <c r="CU29" i="19"/>
  <c r="CU71" i="19" s="1"/>
  <c r="CT29" i="19"/>
  <c r="CT71" i="19" s="1"/>
  <c r="CS29" i="19"/>
  <c r="CS71" i="19" s="1"/>
  <c r="CR29" i="19"/>
  <c r="CR71" i="19" s="1"/>
  <c r="CQ29" i="19"/>
  <c r="CQ71" i="19" s="1"/>
  <c r="CP29" i="19"/>
  <c r="CP71" i="19" s="1"/>
  <c r="CO29" i="19"/>
  <c r="CO71" i="19" s="1"/>
  <c r="CN29" i="19"/>
  <c r="CN71" i="19" s="1"/>
  <c r="CM29" i="19"/>
  <c r="CM71" i="19" s="1"/>
  <c r="CL29" i="19"/>
  <c r="CL71" i="19" s="1"/>
  <c r="CK29" i="19"/>
  <c r="CK71" i="19" s="1"/>
  <c r="CJ29" i="19"/>
  <c r="CJ71" i="19" s="1"/>
  <c r="CI29" i="19"/>
  <c r="CI71" i="19" s="1"/>
  <c r="CH29" i="19"/>
  <c r="CH71" i="19" s="1"/>
  <c r="CG29" i="19"/>
  <c r="CG71" i="19" s="1"/>
  <c r="CF29" i="19"/>
  <c r="CF71" i="19" s="1"/>
  <c r="CE29" i="19"/>
  <c r="CE71" i="19" s="1"/>
  <c r="CD29" i="19"/>
  <c r="CD71" i="19" s="1"/>
  <c r="CC29" i="19"/>
  <c r="CC71" i="19" s="1"/>
  <c r="CB29" i="19"/>
  <c r="CB71" i="19" s="1"/>
  <c r="CA29" i="19"/>
  <c r="CA71" i="19" s="1"/>
  <c r="BZ29" i="19"/>
  <c r="BZ71" i="19" s="1"/>
  <c r="BY29" i="19"/>
  <c r="BY71" i="19" s="1"/>
  <c r="BX29" i="19"/>
  <c r="BX71" i="19" s="1"/>
  <c r="BW29" i="19"/>
  <c r="BW71" i="19" s="1"/>
  <c r="BV29" i="19"/>
  <c r="BV71" i="19" s="1"/>
  <c r="BU29" i="19"/>
  <c r="BU71" i="19" s="1"/>
  <c r="BT29" i="19"/>
  <c r="BT71" i="19" s="1"/>
  <c r="BS29" i="19"/>
  <c r="BS71" i="19" s="1"/>
  <c r="BR29" i="19"/>
  <c r="BR71" i="19" s="1"/>
  <c r="BQ29" i="19"/>
  <c r="BQ71" i="19" s="1"/>
  <c r="BP29" i="19"/>
  <c r="BP71" i="19" s="1"/>
  <c r="BO29" i="19"/>
  <c r="BO71" i="19" s="1"/>
  <c r="BN29" i="19"/>
  <c r="BN71" i="19" s="1"/>
  <c r="BM29" i="19"/>
  <c r="BM71" i="19" s="1"/>
  <c r="BL29" i="19"/>
  <c r="BL71" i="19" s="1"/>
  <c r="BK29" i="19"/>
  <c r="BK71" i="19" s="1"/>
  <c r="BJ29" i="19"/>
  <c r="BJ71" i="19" s="1"/>
  <c r="BI29" i="19"/>
  <c r="BI71" i="19" s="1"/>
  <c r="BH29" i="19"/>
  <c r="BH71" i="19" s="1"/>
  <c r="BG29" i="19"/>
  <c r="BG71" i="19" s="1"/>
  <c r="BF29" i="19"/>
  <c r="BF71" i="19" s="1"/>
  <c r="BE29" i="19"/>
  <c r="BE71" i="19" s="1"/>
  <c r="BD29" i="19"/>
  <c r="BD71" i="19" s="1"/>
  <c r="BC29" i="19"/>
  <c r="BC71" i="19" s="1"/>
  <c r="BB29" i="19"/>
  <c r="BB71" i="19" s="1"/>
  <c r="BA29" i="19"/>
  <c r="BA71" i="19" s="1"/>
  <c r="AZ29" i="19"/>
  <c r="AZ71" i="19" s="1"/>
  <c r="AY29" i="19"/>
  <c r="AY71" i="19" s="1"/>
  <c r="AX29" i="19"/>
  <c r="AX71" i="19" s="1"/>
  <c r="AW29" i="19"/>
  <c r="AW71" i="19" s="1"/>
  <c r="AV29" i="19"/>
  <c r="AV71" i="19" s="1"/>
  <c r="AU29" i="19"/>
  <c r="AU71" i="19" s="1"/>
  <c r="AT29" i="19"/>
  <c r="AT71" i="19" s="1"/>
  <c r="AS29" i="19"/>
  <c r="AS71" i="19" s="1"/>
  <c r="AR29" i="19"/>
  <c r="AR71" i="19" s="1"/>
  <c r="AQ29" i="19"/>
  <c r="AQ71" i="19" s="1"/>
  <c r="AP29" i="19"/>
  <c r="AP71" i="19" s="1"/>
  <c r="AO29" i="19"/>
  <c r="AO71" i="19" s="1"/>
  <c r="AN29" i="19"/>
  <c r="AN71" i="19" s="1"/>
  <c r="AM29" i="19"/>
  <c r="AM71" i="19" s="1"/>
  <c r="AL29" i="19"/>
  <c r="AL71" i="19" s="1"/>
  <c r="AK29" i="19"/>
  <c r="AK71" i="19" s="1"/>
  <c r="AJ29" i="19"/>
  <c r="AJ71" i="19" s="1"/>
  <c r="AI29" i="19"/>
  <c r="AI71" i="19" s="1"/>
  <c r="AH29" i="19"/>
  <c r="AH71" i="19" s="1"/>
  <c r="AG29" i="19"/>
  <c r="AG71" i="19" s="1"/>
  <c r="AF29" i="19"/>
  <c r="AF71" i="19" s="1"/>
  <c r="AE29" i="19"/>
  <c r="AE71" i="19" s="1"/>
  <c r="AD29" i="19"/>
  <c r="AD71" i="19" s="1"/>
  <c r="AC29" i="19"/>
  <c r="AC71" i="19" s="1"/>
  <c r="AB29" i="19"/>
  <c r="AB71" i="19" s="1"/>
  <c r="AA29" i="19"/>
  <c r="AA71" i="19" s="1"/>
  <c r="Z29" i="19"/>
  <c r="Z71" i="19" s="1"/>
  <c r="Y29" i="19"/>
  <c r="Y71" i="19" s="1"/>
  <c r="X29" i="19"/>
  <c r="X71" i="19" s="1"/>
  <c r="W29" i="19"/>
  <c r="W71" i="19" s="1"/>
  <c r="V29" i="19"/>
  <c r="V71" i="19" s="1"/>
  <c r="U29" i="19"/>
  <c r="U71" i="19" s="1"/>
  <c r="T29" i="19"/>
  <c r="T71" i="19" s="1"/>
  <c r="S29" i="19"/>
  <c r="S71" i="19" s="1"/>
  <c r="R29" i="19"/>
  <c r="R71" i="19" s="1"/>
  <c r="Q29" i="19"/>
  <c r="Q71" i="19" s="1"/>
  <c r="P29" i="19"/>
  <c r="P71" i="19" s="1"/>
  <c r="O29" i="19"/>
  <c r="O71" i="19" s="1"/>
  <c r="N29" i="19"/>
  <c r="N71" i="19" s="1"/>
  <c r="M29" i="19"/>
  <c r="M71" i="19" s="1"/>
  <c r="L29" i="19"/>
  <c r="L71" i="19" s="1"/>
  <c r="K29" i="19"/>
  <c r="DF32" i="19"/>
  <c r="DF72" i="19" s="1"/>
  <c r="DE32" i="19"/>
  <c r="DE72" i="19" s="1"/>
  <c r="DD32" i="19"/>
  <c r="DD72" i="19" s="1"/>
  <c r="DC32" i="19"/>
  <c r="DC72" i="19" s="1"/>
  <c r="DB32" i="19"/>
  <c r="DB72" i="19" s="1"/>
  <c r="DA32" i="19"/>
  <c r="DA72" i="19" s="1"/>
  <c r="CZ32" i="19"/>
  <c r="CZ72" i="19" s="1"/>
  <c r="CY32" i="19"/>
  <c r="CY72" i="19" s="1"/>
  <c r="CX32" i="19"/>
  <c r="CX72" i="19" s="1"/>
  <c r="CW32" i="19"/>
  <c r="CW72" i="19" s="1"/>
  <c r="CV32" i="19"/>
  <c r="CV72" i="19" s="1"/>
  <c r="CU32" i="19"/>
  <c r="CU72" i="19" s="1"/>
  <c r="CT32" i="19"/>
  <c r="CT72" i="19" s="1"/>
  <c r="CR32" i="19"/>
  <c r="CR72" i="19" s="1"/>
  <c r="CQ32" i="19"/>
  <c r="CQ72" i="19" s="1"/>
  <c r="CP32" i="19"/>
  <c r="CP72" i="19" s="1"/>
  <c r="CO32" i="19"/>
  <c r="CO72" i="19" s="1"/>
  <c r="CN32" i="19"/>
  <c r="CN72" i="19" s="1"/>
  <c r="CM32" i="19"/>
  <c r="CM72" i="19" s="1"/>
  <c r="CL32" i="19"/>
  <c r="CL72" i="19" s="1"/>
  <c r="CK32" i="19"/>
  <c r="CK72" i="19" s="1"/>
  <c r="CJ32" i="19"/>
  <c r="CJ72" i="19" s="1"/>
  <c r="CI32" i="19"/>
  <c r="CI72" i="19" s="1"/>
  <c r="CH32" i="19"/>
  <c r="CH72" i="19" s="1"/>
  <c r="CG32" i="19"/>
  <c r="CG72" i="19" s="1"/>
  <c r="CF32" i="19"/>
  <c r="CF72" i="19" s="1"/>
  <c r="CE32" i="19"/>
  <c r="CE72" i="19" s="1"/>
  <c r="CD32" i="19"/>
  <c r="CD72" i="19" s="1"/>
  <c r="CC32" i="19"/>
  <c r="CC72" i="19" s="1"/>
  <c r="CB32" i="19"/>
  <c r="CB72" i="19" s="1"/>
  <c r="CA32" i="19"/>
  <c r="CA72" i="19" s="1"/>
  <c r="BZ32" i="19"/>
  <c r="BZ72" i="19" s="1"/>
  <c r="BY32" i="19"/>
  <c r="BY72" i="19" s="1"/>
  <c r="BX32" i="19"/>
  <c r="BX72" i="19" s="1"/>
  <c r="BW32" i="19"/>
  <c r="BW72" i="19" s="1"/>
  <c r="BV32" i="19"/>
  <c r="BV72" i="19" s="1"/>
  <c r="BU32" i="19"/>
  <c r="BU72" i="19" s="1"/>
  <c r="BT32" i="19"/>
  <c r="BT72" i="19" s="1"/>
  <c r="BS32" i="19"/>
  <c r="BS72" i="19" s="1"/>
  <c r="BR32" i="19"/>
  <c r="BR72" i="19" s="1"/>
  <c r="BQ32" i="19"/>
  <c r="BQ72" i="19" s="1"/>
  <c r="BP32" i="19"/>
  <c r="BP72" i="19" s="1"/>
  <c r="BO32" i="19"/>
  <c r="BO72" i="19" s="1"/>
  <c r="BN32" i="19"/>
  <c r="BN72" i="19" s="1"/>
  <c r="BM32" i="19"/>
  <c r="BM72" i="19" s="1"/>
  <c r="BL32" i="19"/>
  <c r="BL72" i="19" s="1"/>
  <c r="BK32" i="19"/>
  <c r="BK72" i="19" s="1"/>
  <c r="BJ32" i="19"/>
  <c r="BJ72" i="19" s="1"/>
  <c r="BI32" i="19"/>
  <c r="BI72" i="19" s="1"/>
  <c r="BH32" i="19"/>
  <c r="BH72" i="19" s="1"/>
  <c r="BG32" i="19"/>
  <c r="BG72" i="19" s="1"/>
  <c r="BF32" i="19"/>
  <c r="BF72" i="19" s="1"/>
  <c r="BE32" i="19"/>
  <c r="BE72" i="19" s="1"/>
  <c r="BD32" i="19"/>
  <c r="BD72" i="19" s="1"/>
  <c r="BC32" i="19"/>
  <c r="BC72" i="19" s="1"/>
  <c r="BB32" i="19"/>
  <c r="BB72" i="19" s="1"/>
  <c r="BA32" i="19"/>
  <c r="BA72" i="19" s="1"/>
  <c r="AZ32" i="19"/>
  <c r="AZ72" i="19" s="1"/>
  <c r="AY32" i="19"/>
  <c r="AY72" i="19" s="1"/>
  <c r="AX32" i="19"/>
  <c r="AX72" i="19" s="1"/>
  <c r="AW32" i="19"/>
  <c r="AW72" i="19" s="1"/>
  <c r="AV32" i="19"/>
  <c r="AV72" i="19" s="1"/>
  <c r="AU32" i="19"/>
  <c r="AU72" i="19" s="1"/>
  <c r="AT32" i="19"/>
  <c r="AT72" i="19" s="1"/>
  <c r="AS32" i="19"/>
  <c r="AS72" i="19" s="1"/>
  <c r="AR32" i="19"/>
  <c r="AR72" i="19" s="1"/>
  <c r="AQ32" i="19"/>
  <c r="AQ72" i="19" s="1"/>
  <c r="AP32" i="19"/>
  <c r="AP72" i="19" s="1"/>
  <c r="AO32" i="19"/>
  <c r="AO72" i="19" s="1"/>
  <c r="AN32" i="19"/>
  <c r="AN72" i="19" s="1"/>
  <c r="AM32" i="19"/>
  <c r="AM72" i="19" s="1"/>
  <c r="AL32" i="19"/>
  <c r="AL72" i="19" s="1"/>
  <c r="AK32" i="19"/>
  <c r="AK72" i="19" s="1"/>
  <c r="AJ32" i="19"/>
  <c r="AJ72" i="19" s="1"/>
  <c r="AI32" i="19"/>
  <c r="AI72" i="19" s="1"/>
  <c r="AH32" i="19"/>
  <c r="AH72" i="19" s="1"/>
  <c r="AG32" i="19"/>
  <c r="AG72" i="19" s="1"/>
  <c r="AF32" i="19"/>
  <c r="AF72" i="19" s="1"/>
  <c r="AE32" i="19"/>
  <c r="AE72" i="19" s="1"/>
  <c r="AD32" i="19"/>
  <c r="AD72" i="19" s="1"/>
  <c r="AC32" i="19"/>
  <c r="AC72" i="19" s="1"/>
  <c r="AB32" i="19"/>
  <c r="AB72" i="19" s="1"/>
  <c r="AA32" i="19"/>
  <c r="AA72" i="19" s="1"/>
  <c r="Z32" i="19"/>
  <c r="Z72" i="19" s="1"/>
  <c r="Y32" i="19"/>
  <c r="Y72" i="19" s="1"/>
  <c r="X32" i="19"/>
  <c r="X72" i="19" s="1"/>
  <c r="W32" i="19"/>
  <c r="W72" i="19" s="1"/>
  <c r="V32" i="19"/>
  <c r="V72" i="19" s="1"/>
  <c r="U32" i="19"/>
  <c r="U72" i="19" s="1"/>
  <c r="T32" i="19"/>
  <c r="T72" i="19" s="1"/>
  <c r="S32" i="19"/>
  <c r="S72" i="19" s="1"/>
  <c r="R32" i="19"/>
  <c r="R72" i="19" s="1"/>
  <c r="Q32" i="19"/>
  <c r="Q72" i="19" s="1"/>
  <c r="P32" i="19"/>
  <c r="P72" i="19" s="1"/>
  <c r="O32" i="19"/>
  <c r="O72" i="19" s="1"/>
  <c r="N32" i="19"/>
  <c r="N72" i="19" s="1"/>
  <c r="M32" i="19"/>
  <c r="M72" i="19" s="1"/>
  <c r="L32" i="19"/>
  <c r="L72" i="19" s="1"/>
  <c r="K32" i="19"/>
  <c r="K72" i="19" s="1"/>
  <c r="I119" i="19"/>
  <c r="BN26" i="19"/>
  <c r="BN70" i="19" s="1"/>
  <c r="BM26" i="19"/>
  <c r="BM70" i="19" s="1"/>
  <c r="BL26" i="19"/>
  <c r="BL70" i="19" s="1"/>
  <c r="BK26" i="19"/>
  <c r="BK70" i="19" s="1"/>
  <c r="BJ26" i="19"/>
  <c r="BJ70" i="19" s="1"/>
  <c r="BI26" i="19"/>
  <c r="BI70" i="19" s="1"/>
  <c r="BH26" i="19"/>
  <c r="BH70" i="19" s="1"/>
  <c r="BG26" i="19"/>
  <c r="BG70" i="19" s="1"/>
  <c r="BF26" i="19"/>
  <c r="BF70" i="19" s="1"/>
  <c r="BE26" i="19"/>
  <c r="BE70" i="19" s="1"/>
  <c r="BD26" i="19"/>
  <c r="BD70" i="19" s="1"/>
  <c r="BC26" i="19"/>
  <c r="BC70" i="19" s="1"/>
  <c r="BB26" i="19"/>
  <c r="BB70" i="19" s="1"/>
  <c r="BA26" i="19"/>
  <c r="BA70" i="19" s="1"/>
  <c r="AZ26" i="19"/>
  <c r="AZ70" i="19" s="1"/>
  <c r="AY26" i="19"/>
  <c r="AY70" i="19" s="1"/>
  <c r="AX26" i="19"/>
  <c r="AX70" i="19" s="1"/>
  <c r="AW26" i="19"/>
  <c r="AW70" i="19" s="1"/>
  <c r="AV26" i="19"/>
  <c r="AV70" i="19" s="1"/>
  <c r="AU26" i="19"/>
  <c r="AU70" i="19" s="1"/>
  <c r="AT26" i="19"/>
  <c r="AT70" i="19" s="1"/>
  <c r="AS26" i="19"/>
  <c r="AS70" i="19" s="1"/>
  <c r="AR26" i="19"/>
  <c r="AR70" i="19" s="1"/>
  <c r="AQ26" i="19"/>
  <c r="AQ70" i="19" s="1"/>
  <c r="AP26" i="19"/>
  <c r="AP70" i="19" s="1"/>
  <c r="AO26" i="19"/>
  <c r="AO70" i="19" s="1"/>
  <c r="AN26" i="19"/>
  <c r="AN70" i="19" s="1"/>
  <c r="AM26" i="19"/>
  <c r="AM70" i="19" s="1"/>
  <c r="BO26" i="19"/>
  <c r="BO70" i="19" s="1"/>
  <c r="BP26" i="19"/>
  <c r="BP70" i="19" s="1"/>
  <c r="BQ26" i="19"/>
  <c r="BQ70" i="19" s="1"/>
  <c r="BR26" i="19"/>
  <c r="BR70" i="19" s="1"/>
  <c r="BS26" i="19"/>
  <c r="BS70" i="19" s="1"/>
  <c r="BT26" i="19"/>
  <c r="BT70" i="19" s="1"/>
  <c r="CO26" i="19"/>
  <c r="CO70" i="19" s="1"/>
  <c r="CN26" i="19"/>
  <c r="CN70" i="19" s="1"/>
  <c r="CM26" i="19"/>
  <c r="CM70" i="19" s="1"/>
  <c r="CL26" i="19"/>
  <c r="CL70" i="19" s="1"/>
  <c r="CK26" i="19"/>
  <c r="CK70" i="19" s="1"/>
  <c r="CJ26" i="19"/>
  <c r="CJ70" i="19" s="1"/>
  <c r="CI26" i="19"/>
  <c r="CI70" i="19" s="1"/>
  <c r="CH26" i="19"/>
  <c r="CH70" i="19" s="1"/>
  <c r="CG26" i="19"/>
  <c r="CG70" i="19" s="1"/>
  <c r="CF26" i="19"/>
  <c r="CF70" i="19" s="1"/>
  <c r="CE26" i="19"/>
  <c r="CE70" i="19" s="1"/>
  <c r="CD26" i="19"/>
  <c r="CD70" i="19" s="1"/>
  <c r="CC26" i="19"/>
  <c r="CC70" i="19" s="1"/>
  <c r="CB26" i="19"/>
  <c r="CB70" i="19" s="1"/>
  <c r="CA26" i="19"/>
  <c r="CA70" i="19" s="1"/>
  <c r="BZ26" i="19"/>
  <c r="BZ70" i="19" s="1"/>
  <c r="BY26" i="19"/>
  <c r="BY70" i="19" s="1"/>
  <c r="BX26" i="19"/>
  <c r="BX70" i="19" s="1"/>
  <c r="BW26" i="19"/>
  <c r="BW70" i="19" s="1"/>
  <c r="BV26" i="19"/>
  <c r="BV70" i="19" s="1"/>
  <c r="BU26" i="19"/>
  <c r="BU70" i="19" s="1"/>
  <c r="CW26" i="19"/>
  <c r="CW70" i="19" s="1"/>
  <c r="CV26" i="19"/>
  <c r="CV70" i="19" s="1"/>
  <c r="CU26" i="19"/>
  <c r="CU70" i="19" s="1"/>
  <c r="CS26" i="19"/>
  <c r="CS70" i="19" s="1"/>
  <c r="CR26" i="19"/>
  <c r="CR70" i="19" s="1"/>
  <c r="CQ26" i="19"/>
  <c r="CQ70" i="19" s="1"/>
  <c r="CT26" i="19"/>
  <c r="CT70" i="19" s="1"/>
  <c r="CP26" i="19"/>
  <c r="CP70" i="19" s="1"/>
  <c r="CX26" i="19"/>
  <c r="CX70" i="19" s="1"/>
  <c r="CY26" i="19"/>
  <c r="CY70" i="19" s="1"/>
  <c r="CZ26" i="19"/>
  <c r="CZ70" i="19" s="1"/>
  <c r="DA26" i="19"/>
  <c r="DA70" i="19" s="1"/>
  <c r="DB26" i="19"/>
  <c r="DB70" i="19" s="1"/>
  <c r="DC26" i="19"/>
  <c r="DC70" i="19" s="1"/>
  <c r="DD26" i="19"/>
  <c r="DD70" i="19" s="1"/>
  <c r="DE26" i="19"/>
  <c r="DE70" i="19" s="1"/>
  <c r="AL26" i="19"/>
  <c r="AL70" i="19" s="1"/>
  <c r="AK26" i="19"/>
  <c r="AK70" i="19" s="1"/>
  <c r="AJ26" i="19"/>
  <c r="AJ70" i="19" s="1"/>
  <c r="AI26" i="19"/>
  <c r="AI70" i="19" s="1"/>
  <c r="AH26" i="19"/>
  <c r="AH70" i="19" s="1"/>
  <c r="AG26" i="19"/>
  <c r="AG70" i="19" s="1"/>
  <c r="AF26" i="19"/>
  <c r="AF70" i="19" s="1"/>
  <c r="AE26" i="19"/>
  <c r="AE70" i="19" s="1"/>
  <c r="AD26" i="19"/>
  <c r="AD70" i="19" s="1"/>
  <c r="AC26" i="19"/>
  <c r="AC70" i="19" s="1"/>
  <c r="AB26" i="19"/>
  <c r="AB70" i="19" s="1"/>
  <c r="AA26" i="19"/>
  <c r="AA70" i="19" s="1"/>
  <c r="Z26" i="19"/>
  <c r="Z70" i="19" s="1"/>
  <c r="Y26" i="19"/>
  <c r="Y70" i="19" s="1"/>
  <c r="X26" i="19"/>
  <c r="X70" i="19" s="1"/>
  <c r="W26" i="19"/>
  <c r="W70" i="19" s="1"/>
  <c r="V26" i="19"/>
  <c r="V70" i="19" s="1"/>
  <c r="U26" i="19"/>
  <c r="U70" i="19" s="1"/>
  <c r="T26" i="19"/>
  <c r="T70" i="19" s="1"/>
  <c r="S26" i="19"/>
  <c r="S70" i="19" s="1"/>
  <c r="R26" i="19"/>
  <c r="R70" i="19" s="1"/>
  <c r="Q26" i="19"/>
  <c r="Q70" i="19" s="1"/>
  <c r="P26" i="19"/>
  <c r="P70" i="19" s="1"/>
  <c r="O26" i="19"/>
  <c r="O70" i="19" s="1"/>
  <c r="L26" i="19"/>
  <c r="L70" i="19" s="1"/>
  <c r="K71" i="19" l="1"/>
  <c r="I29" i="19"/>
  <c r="L68" i="19"/>
  <c r="M68" i="19"/>
  <c r="N68" i="19"/>
  <c r="O68" i="19"/>
  <c r="P68" i="19"/>
  <c r="Q68" i="19"/>
  <c r="R68" i="19"/>
  <c r="S68" i="19"/>
  <c r="T68" i="19"/>
  <c r="U68" i="19"/>
  <c r="V10" i="19"/>
  <c r="V68" i="19" s="1"/>
  <c r="W10" i="19"/>
  <c r="W68" i="19" s="1"/>
  <c r="X10" i="19"/>
  <c r="X68" i="19" s="1"/>
  <c r="Y10" i="19"/>
  <c r="Y68" i="19" s="1"/>
  <c r="Z10" i="19"/>
  <c r="Z68" i="19" s="1"/>
  <c r="AA10" i="19"/>
  <c r="AA68" i="19" s="1"/>
  <c r="AB10" i="19"/>
  <c r="AB68" i="19" s="1"/>
  <c r="AC10" i="19"/>
  <c r="AC68" i="19" s="1"/>
  <c r="AD10" i="19"/>
  <c r="AD68" i="19" s="1"/>
  <c r="AE10" i="19"/>
  <c r="AE68" i="19" s="1"/>
  <c r="AF10" i="19"/>
  <c r="AF68" i="19" s="1"/>
  <c r="AG10" i="19"/>
  <c r="AG68" i="19" s="1"/>
  <c r="AH10" i="19"/>
  <c r="AH68" i="19" s="1"/>
  <c r="AI10" i="19"/>
  <c r="AI68" i="19" s="1"/>
  <c r="AJ10" i="19"/>
  <c r="AJ68" i="19" s="1"/>
  <c r="AK10" i="19"/>
  <c r="AK68" i="19" s="1"/>
  <c r="AL10" i="19"/>
  <c r="AL68" i="19" s="1"/>
  <c r="AM10" i="19"/>
  <c r="AM68" i="19" s="1"/>
  <c r="AN10" i="19"/>
  <c r="AN68" i="19" s="1"/>
  <c r="AO10" i="19"/>
  <c r="AO68" i="19" s="1"/>
  <c r="AP10" i="19"/>
  <c r="AP68" i="19" s="1"/>
  <c r="AQ10" i="19"/>
  <c r="AQ68" i="19" s="1"/>
  <c r="AR10" i="19"/>
  <c r="AR68" i="19" s="1"/>
  <c r="AS10" i="19"/>
  <c r="AS68" i="19" s="1"/>
  <c r="AT10" i="19"/>
  <c r="AT68" i="19" s="1"/>
  <c r="AU10" i="19"/>
  <c r="AU68" i="19" s="1"/>
  <c r="AV10" i="19"/>
  <c r="AV68" i="19" s="1"/>
  <c r="AW10" i="19"/>
  <c r="AW68" i="19" s="1"/>
  <c r="AX10" i="19"/>
  <c r="AX68" i="19" s="1"/>
  <c r="AY10" i="19"/>
  <c r="AY68" i="19" s="1"/>
  <c r="AZ10" i="19"/>
  <c r="AZ68" i="19" s="1"/>
  <c r="BA10" i="19"/>
  <c r="BA68" i="19" s="1"/>
  <c r="BB10" i="19"/>
  <c r="BB68" i="19" s="1"/>
  <c r="BC10" i="19"/>
  <c r="BC68" i="19" s="1"/>
  <c r="BD10" i="19"/>
  <c r="BD68" i="19" s="1"/>
  <c r="BE10" i="19"/>
  <c r="BE68" i="19" s="1"/>
  <c r="BF10" i="19"/>
  <c r="BF68" i="19" s="1"/>
  <c r="BG10" i="19"/>
  <c r="BG68" i="19" s="1"/>
  <c r="BH10" i="19"/>
  <c r="BH68" i="19" s="1"/>
  <c r="BI10" i="19"/>
  <c r="BI68" i="19" s="1"/>
  <c r="BJ10" i="19"/>
  <c r="BJ68" i="19" s="1"/>
  <c r="BK10" i="19"/>
  <c r="BK68" i="19" s="1"/>
  <c r="BL10" i="19"/>
  <c r="BL68" i="19" s="1"/>
  <c r="BM10" i="19"/>
  <c r="BM68" i="19" s="1"/>
  <c r="BN10" i="19"/>
  <c r="BN68" i="19" s="1"/>
  <c r="BO10" i="19"/>
  <c r="BO68" i="19" s="1"/>
  <c r="BP10" i="19"/>
  <c r="BP68" i="19" s="1"/>
  <c r="BQ10" i="19"/>
  <c r="BQ68" i="19" s="1"/>
  <c r="BR10" i="19"/>
  <c r="BR68" i="19" s="1"/>
  <c r="BS10" i="19"/>
  <c r="BS68" i="19" s="1"/>
  <c r="BT10" i="19"/>
  <c r="BT68" i="19" s="1"/>
  <c r="BU10" i="19"/>
  <c r="BU68" i="19" s="1"/>
  <c r="BV10" i="19"/>
  <c r="BV68" i="19" s="1"/>
  <c r="BW10" i="19"/>
  <c r="BW68" i="19" s="1"/>
  <c r="BX10" i="19"/>
  <c r="BX68" i="19" s="1"/>
  <c r="BY10" i="19"/>
  <c r="BY68" i="19" s="1"/>
  <c r="BZ10" i="19"/>
  <c r="BZ68" i="19" s="1"/>
  <c r="CA10" i="19"/>
  <c r="CA68" i="19" s="1"/>
  <c r="CB10" i="19"/>
  <c r="CB68" i="19" s="1"/>
  <c r="CC10" i="19"/>
  <c r="CC68" i="19" s="1"/>
  <c r="CD10" i="19"/>
  <c r="CD68" i="19" s="1"/>
  <c r="CE10" i="19"/>
  <c r="CE68" i="19" s="1"/>
  <c r="CF10" i="19"/>
  <c r="CF68" i="19" s="1"/>
  <c r="CG10" i="19"/>
  <c r="CG68" i="19" s="1"/>
  <c r="CH10" i="19"/>
  <c r="CH68" i="19" s="1"/>
  <c r="CI10" i="19"/>
  <c r="CI68" i="19" s="1"/>
  <c r="CJ10" i="19"/>
  <c r="CJ68" i="19" s="1"/>
  <c r="CK10" i="19"/>
  <c r="CK68" i="19" s="1"/>
  <c r="CL10" i="19"/>
  <c r="CL68" i="19" s="1"/>
  <c r="CM10" i="19"/>
  <c r="CM68" i="19" s="1"/>
  <c r="CN10" i="19"/>
  <c r="CN68" i="19" s="1"/>
  <c r="CO10" i="19"/>
  <c r="CO68" i="19" s="1"/>
  <c r="CP10" i="19"/>
  <c r="CP68" i="19" s="1"/>
  <c r="CQ10" i="19"/>
  <c r="CQ68" i="19" s="1"/>
  <c r="CR10" i="19"/>
  <c r="CR68" i="19" s="1"/>
  <c r="CS10" i="19"/>
  <c r="CS68" i="19" s="1"/>
  <c r="CT10" i="19"/>
  <c r="CT68" i="19" s="1"/>
  <c r="CU10" i="19"/>
  <c r="CU68" i="19" s="1"/>
  <c r="CV10" i="19"/>
  <c r="CV68" i="19" s="1"/>
  <c r="CW10" i="19"/>
  <c r="CW68" i="19" s="1"/>
  <c r="CX10" i="19"/>
  <c r="CX68" i="19" s="1"/>
  <c r="CY10" i="19"/>
  <c r="CY68" i="19" s="1"/>
  <c r="CZ10" i="19"/>
  <c r="CZ68" i="19" s="1"/>
  <c r="DA10" i="19"/>
  <c r="DA68" i="19" s="1"/>
  <c r="DB10" i="19"/>
  <c r="DB68" i="19" s="1"/>
  <c r="DC10" i="19"/>
  <c r="DC68" i="19" s="1"/>
  <c r="DD10" i="19"/>
  <c r="DD68" i="19" s="1"/>
  <c r="DE10" i="19"/>
  <c r="DE68" i="19" s="1"/>
  <c r="DF10" i="19"/>
  <c r="DF68" i="19" s="1"/>
  <c r="L140" i="10"/>
  <c r="M140" i="10"/>
  <c r="N140" i="10"/>
  <c r="O140" i="10"/>
  <c r="P140" i="10"/>
  <c r="Q140" i="10"/>
  <c r="R140" i="10"/>
  <c r="S140" i="10"/>
  <c r="T140" i="10"/>
  <c r="U140" i="10"/>
  <c r="V140" i="10"/>
  <c r="W140" i="10"/>
  <c r="X140" i="10"/>
  <c r="Y140" i="10"/>
  <c r="Z140" i="10"/>
  <c r="AA140" i="10"/>
  <c r="AB140" i="10"/>
  <c r="AC140" i="10"/>
  <c r="AD140" i="10"/>
  <c r="AE140" i="10"/>
  <c r="AF140" i="10"/>
  <c r="AG140" i="10"/>
  <c r="AH140" i="10"/>
  <c r="AI140" i="10"/>
  <c r="AJ140" i="10"/>
  <c r="AK140" i="10"/>
  <c r="AL140" i="10"/>
  <c r="AM140" i="10"/>
  <c r="AN140" i="10"/>
  <c r="AO140" i="10"/>
  <c r="AP140" i="10"/>
  <c r="AQ140" i="10"/>
  <c r="AR140" i="10"/>
  <c r="AS140" i="10"/>
  <c r="AT140" i="10"/>
  <c r="AU140" i="10"/>
  <c r="AV140" i="10"/>
  <c r="AW140" i="10"/>
  <c r="AX140" i="10"/>
  <c r="AY140" i="10"/>
  <c r="AZ140" i="10"/>
  <c r="BA140" i="10"/>
  <c r="BB140" i="10"/>
  <c r="BC140" i="10"/>
  <c r="BD140" i="10"/>
  <c r="BE140" i="10"/>
  <c r="BF140" i="10"/>
  <c r="BG140" i="10"/>
  <c r="BH140" i="10"/>
  <c r="BI140" i="10"/>
  <c r="BJ140" i="10"/>
  <c r="BK140" i="10"/>
  <c r="BL140" i="10"/>
  <c r="BM140" i="10"/>
  <c r="BN140" i="10"/>
  <c r="BO140" i="10"/>
  <c r="BP140" i="10"/>
  <c r="BQ140" i="10"/>
  <c r="BR140" i="10"/>
  <c r="BS140" i="10"/>
  <c r="BT140" i="10"/>
  <c r="BU140" i="10"/>
  <c r="BV140" i="10"/>
  <c r="BW140" i="10"/>
  <c r="BX140" i="10"/>
  <c r="BY140" i="10"/>
  <c r="BZ140" i="10"/>
  <c r="CA140" i="10"/>
  <c r="CB140" i="10"/>
  <c r="CC140" i="10"/>
  <c r="CD140" i="10"/>
  <c r="CE140" i="10"/>
  <c r="CF140" i="10"/>
  <c r="CG140" i="10"/>
  <c r="CH140" i="10"/>
  <c r="CI140" i="10"/>
  <c r="CJ140" i="10"/>
  <c r="CK140" i="10"/>
  <c r="CL140" i="10"/>
  <c r="CM140" i="10"/>
  <c r="CN140" i="10"/>
  <c r="CO140" i="10"/>
  <c r="CP140" i="10"/>
  <c r="CQ140" i="10"/>
  <c r="CR140" i="10"/>
  <c r="CS140" i="10"/>
  <c r="CT140" i="10"/>
  <c r="CU140" i="10"/>
  <c r="CV140" i="10"/>
  <c r="CW140" i="10"/>
  <c r="CX140" i="10"/>
  <c r="CY140" i="10"/>
  <c r="CZ140" i="10"/>
  <c r="DA140" i="10"/>
  <c r="DB140" i="10"/>
  <c r="DC140" i="10"/>
  <c r="DD140" i="10"/>
  <c r="DE140" i="10"/>
  <c r="DF140" i="10"/>
  <c r="P139" i="10"/>
  <c r="Q139" i="10"/>
  <c r="R139" i="10"/>
  <c r="S139" i="10"/>
  <c r="T139" i="10"/>
  <c r="U139" i="10"/>
  <c r="V139" i="10"/>
  <c r="W139" i="10"/>
  <c r="X139" i="10"/>
  <c r="Y139" i="10"/>
  <c r="Z139" i="10"/>
  <c r="AA139" i="10"/>
  <c r="AB139" i="10"/>
  <c r="AC139" i="10"/>
  <c r="AD139" i="10"/>
  <c r="AE139" i="10"/>
  <c r="AF139" i="10"/>
  <c r="AG139" i="10"/>
  <c r="AH139" i="10"/>
  <c r="AI139" i="10"/>
  <c r="AJ139" i="10"/>
  <c r="AK139" i="10"/>
  <c r="AL139" i="10"/>
  <c r="AM139" i="10"/>
  <c r="AN139" i="10"/>
  <c r="AO139" i="10"/>
  <c r="AP139" i="10"/>
  <c r="AQ139" i="10"/>
  <c r="AR139" i="10"/>
  <c r="AS139" i="10"/>
  <c r="AT139" i="10"/>
  <c r="AU139" i="10"/>
  <c r="AV139" i="10"/>
  <c r="AW139" i="10"/>
  <c r="AX139" i="10"/>
  <c r="AY139" i="10"/>
  <c r="AZ139" i="10"/>
  <c r="BA139" i="10"/>
  <c r="BB139" i="10"/>
  <c r="BC139" i="10"/>
  <c r="BD139" i="10"/>
  <c r="BE139" i="10"/>
  <c r="BF139" i="10"/>
  <c r="BG139" i="10"/>
  <c r="BH139" i="10"/>
  <c r="BI139" i="10"/>
  <c r="BJ139" i="10"/>
  <c r="BK139" i="10"/>
  <c r="BL139" i="10"/>
  <c r="BM139" i="10"/>
  <c r="BN139" i="10"/>
  <c r="BO139" i="10"/>
  <c r="BP139" i="10"/>
  <c r="BQ139" i="10"/>
  <c r="BR139" i="10"/>
  <c r="BS139" i="10"/>
  <c r="BT139" i="10"/>
  <c r="BU139" i="10"/>
  <c r="BV139" i="10"/>
  <c r="BW139" i="10"/>
  <c r="BX139" i="10"/>
  <c r="BY139" i="10"/>
  <c r="BZ139" i="10"/>
  <c r="CA139" i="10"/>
  <c r="CB139" i="10"/>
  <c r="CC139" i="10"/>
  <c r="CD139" i="10"/>
  <c r="CE139" i="10"/>
  <c r="CF139" i="10"/>
  <c r="CG139" i="10"/>
  <c r="CH139" i="10"/>
  <c r="CI139" i="10"/>
  <c r="CJ139" i="10"/>
  <c r="CK139" i="10"/>
  <c r="CL139" i="10"/>
  <c r="CM139" i="10"/>
  <c r="CN139" i="10"/>
  <c r="CO139" i="10"/>
  <c r="CP139" i="10"/>
  <c r="CQ139" i="10"/>
  <c r="CR139" i="10"/>
  <c r="CS139" i="10"/>
  <c r="CT139" i="10"/>
  <c r="CU139" i="10"/>
  <c r="CV139" i="10"/>
  <c r="CW139" i="10"/>
  <c r="CX139" i="10"/>
  <c r="CY139" i="10"/>
  <c r="CZ139" i="10"/>
  <c r="DA139" i="10"/>
  <c r="DB139" i="10"/>
  <c r="DC139" i="10"/>
  <c r="DD139" i="10"/>
  <c r="DE139" i="10"/>
  <c r="DF139" i="10"/>
  <c r="I34" i="10"/>
  <c r="I50" i="10"/>
  <c r="K52" i="10"/>
  <c r="K54" i="10" s="1"/>
  <c r="U61" i="10"/>
  <c r="U63" i="10" s="1"/>
  <c r="U143" i="10" s="1"/>
  <c r="V61" i="10"/>
  <c r="V63" i="10" s="1"/>
  <c r="V143" i="10" s="1"/>
  <c r="W61" i="10"/>
  <c r="W63" i="10" s="1"/>
  <c r="W143" i="10" s="1"/>
  <c r="X61" i="10"/>
  <c r="X63" i="10" s="1"/>
  <c r="X143" i="10" s="1"/>
  <c r="Y61" i="10"/>
  <c r="Y63" i="10" s="1"/>
  <c r="Y143" i="10" s="1"/>
  <c r="Z61" i="10"/>
  <c r="Z63" i="10" s="1"/>
  <c r="Z143" i="10" s="1"/>
  <c r="AA61" i="10"/>
  <c r="AA63" i="10" s="1"/>
  <c r="AA143" i="10" s="1"/>
  <c r="AB61" i="10"/>
  <c r="AB63" i="10" s="1"/>
  <c r="AB143" i="10" s="1"/>
  <c r="AC61" i="10"/>
  <c r="AC63" i="10" s="1"/>
  <c r="AC143" i="10" s="1"/>
  <c r="AD61" i="10"/>
  <c r="AD63" i="10" s="1"/>
  <c r="AD143" i="10" s="1"/>
  <c r="AE61" i="10"/>
  <c r="AE63" i="10" s="1"/>
  <c r="AE143" i="10" s="1"/>
  <c r="AF61" i="10"/>
  <c r="AF63" i="10" s="1"/>
  <c r="AF143" i="10" s="1"/>
  <c r="AG61" i="10"/>
  <c r="AG63" i="10" s="1"/>
  <c r="AG143" i="10" s="1"/>
  <c r="AH61" i="10"/>
  <c r="AH63" i="10" s="1"/>
  <c r="AH143" i="10" s="1"/>
  <c r="AI61" i="10"/>
  <c r="AI63" i="10" s="1"/>
  <c r="AI143" i="10" s="1"/>
  <c r="AJ61" i="10"/>
  <c r="AJ63" i="10" s="1"/>
  <c r="AJ143" i="10" s="1"/>
  <c r="AK61" i="10"/>
  <c r="AK63" i="10" s="1"/>
  <c r="AK143" i="10" s="1"/>
  <c r="AL61" i="10"/>
  <c r="AL63" i="10" s="1"/>
  <c r="AL143" i="10" s="1"/>
  <c r="AM61" i="10"/>
  <c r="AM63" i="10" s="1"/>
  <c r="AM143" i="10" s="1"/>
  <c r="AN61" i="10"/>
  <c r="AN63" i="10" s="1"/>
  <c r="AN143" i="10" s="1"/>
  <c r="AO61" i="10"/>
  <c r="AO63" i="10" s="1"/>
  <c r="AO143" i="10" s="1"/>
  <c r="AP61" i="10"/>
  <c r="AP63" i="10" s="1"/>
  <c r="AP143" i="10" s="1"/>
  <c r="AQ61" i="10"/>
  <c r="AQ63" i="10" s="1"/>
  <c r="AQ143" i="10" s="1"/>
  <c r="AR61" i="10"/>
  <c r="AR63" i="10" s="1"/>
  <c r="AR143" i="10" s="1"/>
  <c r="AS61" i="10"/>
  <c r="AS63" i="10" s="1"/>
  <c r="AS143" i="10" s="1"/>
  <c r="AT61" i="10"/>
  <c r="AT63" i="10" s="1"/>
  <c r="AT143" i="10" s="1"/>
  <c r="AU61" i="10"/>
  <c r="AU63" i="10" s="1"/>
  <c r="AU143" i="10" s="1"/>
  <c r="AV61" i="10"/>
  <c r="AV63" i="10" s="1"/>
  <c r="AV143" i="10" s="1"/>
  <c r="AW61" i="10"/>
  <c r="AW63" i="10" s="1"/>
  <c r="AW143" i="10" s="1"/>
  <c r="AX61" i="10"/>
  <c r="AX63" i="10" s="1"/>
  <c r="AX143" i="10" s="1"/>
  <c r="AY61" i="10"/>
  <c r="AY63" i="10" s="1"/>
  <c r="AY143" i="10" s="1"/>
  <c r="AZ61" i="10"/>
  <c r="AZ63" i="10" s="1"/>
  <c r="AZ143" i="10" s="1"/>
  <c r="BA61" i="10"/>
  <c r="BA63" i="10" s="1"/>
  <c r="BA143" i="10" s="1"/>
  <c r="BB61" i="10"/>
  <c r="BB63" i="10" s="1"/>
  <c r="BB143" i="10" s="1"/>
  <c r="BC61" i="10"/>
  <c r="BC63" i="10" s="1"/>
  <c r="BC143" i="10" s="1"/>
  <c r="BD61" i="10"/>
  <c r="BD63" i="10" s="1"/>
  <c r="BD143" i="10" s="1"/>
  <c r="BE61" i="10"/>
  <c r="BE63" i="10" s="1"/>
  <c r="BE143" i="10" s="1"/>
  <c r="BF61" i="10"/>
  <c r="BF63" i="10" s="1"/>
  <c r="BF143" i="10" s="1"/>
  <c r="BG61" i="10"/>
  <c r="BG63" i="10" s="1"/>
  <c r="BG143" i="10" s="1"/>
  <c r="BH61" i="10"/>
  <c r="BH63" i="10" s="1"/>
  <c r="BH143" i="10" s="1"/>
  <c r="BI61" i="10"/>
  <c r="BI63" i="10" s="1"/>
  <c r="BI143" i="10" s="1"/>
  <c r="BJ61" i="10"/>
  <c r="BJ63" i="10" s="1"/>
  <c r="BJ143" i="10" s="1"/>
  <c r="BK61" i="10"/>
  <c r="BK63" i="10" s="1"/>
  <c r="BK143" i="10" s="1"/>
  <c r="BL61" i="10"/>
  <c r="BL63" i="10" s="1"/>
  <c r="BL143" i="10" s="1"/>
  <c r="BM61" i="10"/>
  <c r="BM63" i="10" s="1"/>
  <c r="BM143" i="10" s="1"/>
  <c r="BN61" i="10"/>
  <c r="BN63" i="10" s="1"/>
  <c r="BN143" i="10" s="1"/>
  <c r="BO61" i="10"/>
  <c r="BO63" i="10" s="1"/>
  <c r="BO143" i="10" s="1"/>
  <c r="BP61" i="10"/>
  <c r="BP63" i="10" s="1"/>
  <c r="BP143" i="10" s="1"/>
  <c r="BQ61" i="10"/>
  <c r="BQ63" i="10" s="1"/>
  <c r="BQ143" i="10" s="1"/>
  <c r="BR61" i="10"/>
  <c r="BR63" i="10" s="1"/>
  <c r="BR143" i="10" s="1"/>
  <c r="BS61" i="10"/>
  <c r="BS63" i="10" s="1"/>
  <c r="BS143" i="10" s="1"/>
  <c r="BT61" i="10"/>
  <c r="BT63" i="10" s="1"/>
  <c r="BT143" i="10" s="1"/>
  <c r="BU61" i="10"/>
  <c r="BU63" i="10" s="1"/>
  <c r="BU143" i="10" s="1"/>
  <c r="BV61" i="10"/>
  <c r="BV63" i="10" s="1"/>
  <c r="BV143" i="10" s="1"/>
  <c r="BW61" i="10"/>
  <c r="BW63" i="10" s="1"/>
  <c r="BW143" i="10" s="1"/>
  <c r="BX61" i="10"/>
  <c r="BX63" i="10" s="1"/>
  <c r="BX143" i="10" s="1"/>
  <c r="BY61" i="10"/>
  <c r="BY63" i="10" s="1"/>
  <c r="BY143" i="10" s="1"/>
  <c r="BZ61" i="10"/>
  <c r="BZ63" i="10" s="1"/>
  <c r="BZ143" i="10" s="1"/>
  <c r="CA61" i="10"/>
  <c r="CA63" i="10" s="1"/>
  <c r="CA143" i="10" s="1"/>
  <c r="CB61" i="10"/>
  <c r="CB63" i="10" s="1"/>
  <c r="CB143" i="10" s="1"/>
  <c r="CC61" i="10"/>
  <c r="CC63" i="10" s="1"/>
  <c r="CC143" i="10" s="1"/>
  <c r="CD61" i="10"/>
  <c r="CD63" i="10" s="1"/>
  <c r="CD143" i="10" s="1"/>
  <c r="CE61" i="10"/>
  <c r="CE63" i="10" s="1"/>
  <c r="CE143" i="10" s="1"/>
  <c r="CF61" i="10"/>
  <c r="CF63" i="10" s="1"/>
  <c r="CF143" i="10" s="1"/>
  <c r="CG61" i="10"/>
  <c r="CG63" i="10" s="1"/>
  <c r="CG143" i="10" s="1"/>
  <c r="CH61" i="10"/>
  <c r="CH63" i="10" s="1"/>
  <c r="CH143" i="10" s="1"/>
  <c r="CI61" i="10"/>
  <c r="CI63" i="10" s="1"/>
  <c r="CI143" i="10" s="1"/>
  <c r="CJ61" i="10"/>
  <c r="CJ63" i="10" s="1"/>
  <c r="CJ143" i="10" s="1"/>
  <c r="CK61" i="10"/>
  <c r="CK63" i="10" s="1"/>
  <c r="CK143" i="10" s="1"/>
  <c r="CL61" i="10"/>
  <c r="CL63" i="10" s="1"/>
  <c r="CL143" i="10" s="1"/>
  <c r="CM61" i="10"/>
  <c r="CM63" i="10" s="1"/>
  <c r="CM143" i="10" s="1"/>
  <c r="CN61" i="10"/>
  <c r="CN63" i="10" s="1"/>
  <c r="CN143" i="10" s="1"/>
  <c r="CO61" i="10"/>
  <c r="CO63" i="10" s="1"/>
  <c r="CO143" i="10" s="1"/>
  <c r="CP61" i="10"/>
  <c r="CP63" i="10" s="1"/>
  <c r="CP143" i="10" s="1"/>
  <c r="CQ61" i="10"/>
  <c r="CQ63" i="10" s="1"/>
  <c r="CQ143" i="10" s="1"/>
  <c r="CR61" i="10"/>
  <c r="CR63" i="10" s="1"/>
  <c r="CR143" i="10" s="1"/>
  <c r="CS61" i="10"/>
  <c r="CS63" i="10" s="1"/>
  <c r="CS143" i="10" s="1"/>
  <c r="CT61" i="10"/>
  <c r="CT63" i="10" s="1"/>
  <c r="CT143" i="10" s="1"/>
  <c r="CU61" i="10"/>
  <c r="CU63" i="10" s="1"/>
  <c r="CU143" i="10" s="1"/>
  <c r="CV61" i="10"/>
  <c r="CV63" i="10" s="1"/>
  <c r="CV143" i="10" s="1"/>
  <c r="CW61" i="10"/>
  <c r="CW63" i="10" s="1"/>
  <c r="CW143" i="10" s="1"/>
  <c r="CX61" i="10"/>
  <c r="CX63" i="10" s="1"/>
  <c r="CX143" i="10" s="1"/>
  <c r="CY61" i="10"/>
  <c r="CY63" i="10" s="1"/>
  <c r="CY143" i="10" s="1"/>
  <c r="CZ61" i="10"/>
  <c r="CZ63" i="10" s="1"/>
  <c r="CZ143" i="10" s="1"/>
  <c r="DA61" i="10"/>
  <c r="DA63" i="10" s="1"/>
  <c r="DA143" i="10" s="1"/>
  <c r="DB61" i="10"/>
  <c r="DB63" i="10" s="1"/>
  <c r="DB143" i="10" s="1"/>
  <c r="DC61" i="10"/>
  <c r="DC63" i="10" s="1"/>
  <c r="DC143" i="10" s="1"/>
  <c r="DD61" i="10"/>
  <c r="DD63" i="10" s="1"/>
  <c r="DD143" i="10" s="1"/>
  <c r="DE61" i="10"/>
  <c r="DE63" i="10" s="1"/>
  <c r="DE143" i="10" s="1"/>
  <c r="DF61" i="10"/>
  <c r="DF63" i="10" s="1"/>
  <c r="DF143" i="10" s="1"/>
  <c r="P70" i="10"/>
  <c r="Q70" i="10"/>
  <c r="R70" i="10"/>
  <c r="S70" i="10"/>
  <c r="T70" i="10"/>
  <c r="U70" i="10"/>
  <c r="V70" i="10"/>
  <c r="W70" i="10"/>
  <c r="X70" i="10"/>
  <c r="Y70" i="10"/>
  <c r="Z70" i="10"/>
  <c r="AA70" i="10"/>
  <c r="AB70" i="10"/>
  <c r="AC70" i="10"/>
  <c r="AD70" i="10"/>
  <c r="AE70" i="10"/>
  <c r="AF70" i="10"/>
  <c r="AG70" i="10"/>
  <c r="AH70" i="10"/>
  <c r="AI70" i="10"/>
  <c r="AJ70" i="10"/>
  <c r="AK70" i="10"/>
  <c r="AL70" i="10"/>
  <c r="AM70" i="10"/>
  <c r="AN70" i="10"/>
  <c r="AO70" i="10"/>
  <c r="AP70" i="10"/>
  <c r="AQ70" i="10"/>
  <c r="AR70" i="10"/>
  <c r="AS70" i="10"/>
  <c r="AT70" i="10"/>
  <c r="AU70" i="10"/>
  <c r="AV70" i="10"/>
  <c r="AW70" i="10"/>
  <c r="AX70" i="10"/>
  <c r="AY70" i="10"/>
  <c r="AZ70" i="10"/>
  <c r="BA70" i="10"/>
  <c r="BB70" i="10"/>
  <c r="BC70" i="10"/>
  <c r="BD70" i="10"/>
  <c r="BE70" i="10"/>
  <c r="BF70" i="10"/>
  <c r="BG70" i="10"/>
  <c r="BH70" i="10"/>
  <c r="BI70" i="10"/>
  <c r="BJ70" i="10"/>
  <c r="BK70" i="10"/>
  <c r="BL70" i="10"/>
  <c r="BM70" i="10"/>
  <c r="BN70" i="10"/>
  <c r="BO70" i="10"/>
  <c r="BP70" i="10"/>
  <c r="BQ70" i="10"/>
  <c r="BR70" i="10"/>
  <c r="BS70" i="10"/>
  <c r="BT70" i="10"/>
  <c r="BU70" i="10"/>
  <c r="BV70" i="10"/>
  <c r="BW70" i="10"/>
  <c r="BX70" i="10"/>
  <c r="BY70" i="10"/>
  <c r="BZ70" i="10"/>
  <c r="CA70" i="10"/>
  <c r="CB70" i="10"/>
  <c r="CC70" i="10"/>
  <c r="CD70" i="10"/>
  <c r="CE70" i="10"/>
  <c r="CF70" i="10"/>
  <c r="CG70" i="10"/>
  <c r="CH70" i="10"/>
  <c r="CI70" i="10"/>
  <c r="CJ70" i="10"/>
  <c r="CK70" i="10"/>
  <c r="CL70" i="10"/>
  <c r="CM70" i="10"/>
  <c r="CN70" i="10"/>
  <c r="CO70" i="10"/>
  <c r="CP70" i="10"/>
  <c r="CQ70" i="10"/>
  <c r="CR70" i="10"/>
  <c r="CS70" i="10"/>
  <c r="CT70" i="10"/>
  <c r="CU70" i="10"/>
  <c r="CV70" i="10"/>
  <c r="CW70" i="10"/>
  <c r="CX70" i="10"/>
  <c r="CY70" i="10"/>
  <c r="CZ70" i="10"/>
  <c r="DA70" i="10"/>
  <c r="DB70" i="10"/>
  <c r="DC70" i="10"/>
  <c r="DD70" i="10"/>
  <c r="DE70" i="10"/>
  <c r="DF70" i="10"/>
  <c r="P75" i="10"/>
  <c r="Q75" i="10"/>
  <c r="R75" i="10"/>
  <c r="S75" i="10"/>
  <c r="T75" i="10"/>
  <c r="U75" i="10"/>
  <c r="V75" i="10"/>
  <c r="W75" i="10"/>
  <c r="X75" i="10"/>
  <c r="Y75" i="10"/>
  <c r="Z75" i="10"/>
  <c r="AA75" i="10"/>
  <c r="AB75" i="10"/>
  <c r="AC75" i="10"/>
  <c r="AD75" i="10"/>
  <c r="AE75" i="10"/>
  <c r="AF75" i="10"/>
  <c r="AG75" i="10"/>
  <c r="AH75" i="10"/>
  <c r="AI75" i="10"/>
  <c r="AJ75" i="10"/>
  <c r="AK75" i="10"/>
  <c r="AL75" i="10"/>
  <c r="AM75" i="10"/>
  <c r="AN75" i="10"/>
  <c r="AO75" i="10"/>
  <c r="AP75" i="10"/>
  <c r="AQ75" i="10"/>
  <c r="AR75" i="10"/>
  <c r="AS75" i="10"/>
  <c r="AT75" i="10"/>
  <c r="AU75" i="10"/>
  <c r="AV75" i="10"/>
  <c r="AW75" i="10"/>
  <c r="AX75" i="10"/>
  <c r="AY75" i="10"/>
  <c r="AZ75" i="10"/>
  <c r="BA75" i="10"/>
  <c r="BB75" i="10"/>
  <c r="BC75" i="10"/>
  <c r="BD75" i="10"/>
  <c r="BE75" i="10"/>
  <c r="BF75" i="10"/>
  <c r="BG75" i="10"/>
  <c r="BH75" i="10"/>
  <c r="BI75" i="10"/>
  <c r="BJ75" i="10"/>
  <c r="BK75" i="10"/>
  <c r="BL75" i="10"/>
  <c r="BM75" i="10"/>
  <c r="BN75" i="10"/>
  <c r="BO75" i="10"/>
  <c r="BP75" i="10"/>
  <c r="BQ75" i="10"/>
  <c r="BR75" i="10"/>
  <c r="BS75" i="10"/>
  <c r="BT75" i="10"/>
  <c r="BU75" i="10"/>
  <c r="BV75" i="10"/>
  <c r="BW75" i="10"/>
  <c r="BX75" i="10"/>
  <c r="BY75" i="10"/>
  <c r="BZ75" i="10"/>
  <c r="CA75" i="10"/>
  <c r="CB75" i="10"/>
  <c r="CC75" i="10"/>
  <c r="CD75" i="10"/>
  <c r="CE75" i="10"/>
  <c r="CF75" i="10"/>
  <c r="CG75" i="10"/>
  <c r="CH75" i="10"/>
  <c r="CI75" i="10"/>
  <c r="CJ75" i="10"/>
  <c r="CK75" i="10"/>
  <c r="CL75" i="10"/>
  <c r="CM75" i="10"/>
  <c r="CN75" i="10"/>
  <c r="CO75" i="10"/>
  <c r="CP75" i="10"/>
  <c r="CQ75" i="10"/>
  <c r="CR75" i="10"/>
  <c r="CS75" i="10"/>
  <c r="CT75" i="10"/>
  <c r="CU75" i="10"/>
  <c r="CV75" i="10"/>
  <c r="CW75" i="10"/>
  <c r="CX75" i="10"/>
  <c r="CY75" i="10"/>
  <c r="CZ75" i="10"/>
  <c r="DA75" i="10"/>
  <c r="DB75" i="10"/>
  <c r="DC75" i="10"/>
  <c r="DD75" i="10"/>
  <c r="DE75" i="10"/>
  <c r="DF75" i="10"/>
  <c r="P78" i="10"/>
  <c r="Q78" i="10"/>
  <c r="R78" i="10"/>
  <c r="S78" i="10"/>
  <c r="T78" i="10"/>
  <c r="U78" i="10"/>
  <c r="V78" i="10"/>
  <c r="W78" i="10"/>
  <c r="X78" i="10"/>
  <c r="Y78" i="10"/>
  <c r="Z78" i="10"/>
  <c r="AA78" i="10"/>
  <c r="AB78" i="10"/>
  <c r="AC78" i="10"/>
  <c r="AD78" i="10"/>
  <c r="AE78" i="10"/>
  <c r="AF78" i="10"/>
  <c r="AG78" i="10"/>
  <c r="AH78" i="10"/>
  <c r="AI78" i="10"/>
  <c r="AJ78" i="10"/>
  <c r="AK78" i="10"/>
  <c r="AL78" i="10"/>
  <c r="AM78" i="10"/>
  <c r="AN78" i="10"/>
  <c r="AO78" i="10"/>
  <c r="AP78" i="10"/>
  <c r="AQ78" i="10"/>
  <c r="AR78" i="10"/>
  <c r="AS78" i="10"/>
  <c r="AT78" i="10"/>
  <c r="AU78" i="10"/>
  <c r="AV78" i="10"/>
  <c r="AW78" i="10"/>
  <c r="AX78" i="10"/>
  <c r="AY78" i="10"/>
  <c r="AZ78" i="10"/>
  <c r="BA78" i="10"/>
  <c r="BB78" i="10"/>
  <c r="BC78" i="10"/>
  <c r="BD78" i="10"/>
  <c r="BE78" i="10"/>
  <c r="BF78" i="10"/>
  <c r="BG78" i="10"/>
  <c r="BH78" i="10"/>
  <c r="BI78" i="10"/>
  <c r="BJ78" i="10"/>
  <c r="BK78" i="10"/>
  <c r="BL78" i="10"/>
  <c r="BM78" i="10"/>
  <c r="BN78" i="10"/>
  <c r="BO78" i="10"/>
  <c r="BP78" i="10"/>
  <c r="BQ78" i="10"/>
  <c r="BR78" i="10"/>
  <c r="BS78" i="10"/>
  <c r="BT78" i="10"/>
  <c r="BU78" i="10"/>
  <c r="BV78" i="10"/>
  <c r="BW78" i="10"/>
  <c r="BX78" i="10"/>
  <c r="BY78" i="10"/>
  <c r="BZ78" i="10"/>
  <c r="CA78" i="10"/>
  <c r="CB78" i="10"/>
  <c r="CC78" i="10"/>
  <c r="CD78" i="10"/>
  <c r="CE78" i="10"/>
  <c r="CF78" i="10"/>
  <c r="CG78" i="10"/>
  <c r="CH78" i="10"/>
  <c r="CI78" i="10"/>
  <c r="CJ78" i="10"/>
  <c r="CK78" i="10"/>
  <c r="CL78" i="10"/>
  <c r="CM78" i="10"/>
  <c r="CN78" i="10"/>
  <c r="CO78" i="10"/>
  <c r="CP78" i="10"/>
  <c r="CQ78" i="10"/>
  <c r="CR78" i="10"/>
  <c r="CS78" i="10"/>
  <c r="CT78" i="10"/>
  <c r="CU78" i="10"/>
  <c r="CV78" i="10"/>
  <c r="CW78" i="10"/>
  <c r="CX78" i="10"/>
  <c r="CY78" i="10"/>
  <c r="CZ78" i="10"/>
  <c r="DA78" i="10"/>
  <c r="DB78" i="10"/>
  <c r="DC78" i="10"/>
  <c r="DD78" i="10"/>
  <c r="DE78" i="10"/>
  <c r="DF78" i="10"/>
  <c r="DI99" i="21"/>
  <c r="DC67" i="10" l="1"/>
  <c r="CY67" i="10"/>
  <c r="CU67" i="10"/>
  <c r="CU144" i="10" s="1"/>
  <c r="CQ67" i="10"/>
  <c r="CQ144" i="10" s="1"/>
  <c r="CM67" i="10"/>
  <c r="CI67" i="10"/>
  <c r="CE67" i="10"/>
  <c r="CE144" i="10" s="1"/>
  <c r="CA67" i="10"/>
  <c r="CA144" i="10" s="1"/>
  <c r="BW67" i="10"/>
  <c r="BS67" i="10"/>
  <c r="BO67" i="10"/>
  <c r="BO144" i="10" s="1"/>
  <c r="BK67" i="10"/>
  <c r="BK144" i="10" s="1"/>
  <c r="BG67" i="10"/>
  <c r="BC67" i="10"/>
  <c r="AY67" i="10"/>
  <c r="AU67" i="10"/>
  <c r="AU144" i="10" s="1"/>
  <c r="AQ67" i="10"/>
  <c r="AM67" i="10"/>
  <c r="AI67" i="10"/>
  <c r="AI144" i="10" s="1"/>
  <c r="AE67" i="10"/>
  <c r="AE144" i="10" s="1"/>
  <c r="AA67" i="10"/>
  <c r="W67" i="10"/>
  <c r="DD67" i="10"/>
  <c r="DD144" i="10" s="1"/>
  <c r="CZ67" i="10"/>
  <c r="CZ144" i="10" s="1"/>
  <c r="CV67" i="10"/>
  <c r="CR67" i="10"/>
  <c r="CN67" i="10"/>
  <c r="CN144" i="10" s="1"/>
  <c r="CJ67" i="10"/>
  <c r="CJ144" i="10" s="1"/>
  <c r="CF67" i="10"/>
  <c r="CB67" i="10"/>
  <c r="BX67" i="10"/>
  <c r="BX144" i="10" s="1"/>
  <c r="BT67" i="10"/>
  <c r="BT144" i="10" s="1"/>
  <c r="BP67" i="10"/>
  <c r="BL67" i="10"/>
  <c r="BH67" i="10"/>
  <c r="BD67" i="10"/>
  <c r="BD144" i="10" s="1"/>
  <c r="AZ67" i="10"/>
  <c r="AV67" i="10"/>
  <c r="AR67" i="10"/>
  <c r="AR144" i="10" s="1"/>
  <c r="AN67" i="10"/>
  <c r="AN144" i="10" s="1"/>
  <c r="AJ67" i="10"/>
  <c r="AF67" i="10"/>
  <c r="AB67" i="10"/>
  <c r="AB144" i="10" s="1"/>
  <c r="X67" i="10"/>
  <c r="X144" i="10" s="1"/>
  <c r="T67" i="10"/>
  <c r="S67" i="10"/>
  <c r="P67" i="10"/>
  <c r="P144" i="10" s="1"/>
  <c r="DF67" i="10"/>
  <c r="DF144" i="10" s="1"/>
  <c r="DB67" i="10"/>
  <c r="DB144" i="10" s="1"/>
  <c r="CX67" i="10"/>
  <c r="CX144" i="10" s="1"/>
  <c r="CT67" i="10"/>
  <c r="CT144" i="10" s="1"/>
  <c r="CP67" i="10"/>
  <c r="CP144" i="10" s="1"/>
  <c r="CL67" i="10"/>
  <c r="CH67" i="10"/>
  <c r="CH144" i="10" s="1"/>
  <c r="CD67" i="10"/>
  <c r="CD144" i="10" s="1"/>
  <c r="BZ67" i="10"/>
  <c r="BZ144" i="10" s="1"/>
  <c r="BV67" i="10"/>
  <c r="BV144" i="10" s="1"/>
  <c r="BR67" i="10"/>
  <c r="BR144" i="10" s="1"/>
  <c r="BN67" i="10"/>
  <c r="BJ67" i="10"/>
  <c r="BJ144" i="10" s="1"/>
  <c r="BF67" i="10"/>
  <c r="BB67" i="10"/>
  <c r="BB144" i="10" s="1"/>
  <c r="AX67" i="10"/>
  <c r="AX144" i="10" s="1"/>
  <c r="AT67" i="10"/>
  <c r="AT144" i="10" s="1"/>
  <c r="AP67" i="10"/>
  <c r="AP144" i="10" s="1"/>
  <c r="AL67" i="10"/>
  <c r="AL144" i="10" s="1"/>
  <c r="AH67" i="10"/>
  <c r="AH144" i="10" s="1"/>
  <c r="AD67" i="10"/>
  <c r="AD144" i="10" s="1"/>
  <c r="Z67" i="10"/>
  <c r="V67" i="10"/>
  <c r="V144" i="10" s="1"/>
  <c r="R67" i="10"/>
  <c r="R144" i="10" s="1"/>
  <c r="DE67" i="10"/>
  <c r="DE144" i="10" s="1"/>
  <c r="DA67" i="10"/>
  <c r="DA144" i="10" s="1"/>
  <c r="CW67" i="10"/>
  <c r="CW144" i="10" s="1"/>
  <c r="CS67" i="10"/>
  <c r="CS144" i="10" s="1"/>
  <c r="CO67" i="10"/>
  <c r="CO144" i="10" s="1"/>
  <c r="CK67" i="10"/>
  <c r="CK144" i="10" s="1"/>
  <c r="CG67" i="10"/>
  <c r="CG144" i="10" s="1"/>
  <c r="CC67" i="10"/>
  <c r="CC144" i="10" s="1"/>
  <c r="BY67" i="10"/>
  <c r="BY144" i="10" s="1"/>
  <c r="BU67" i="10"/>
  <c r="BU144" i="10" s="1"/>
  <c r="BQ67" i="10"/>
  <c r="BQ144" i="10" s="1"/>
  <c r="BM67" i="10"/>
  <c r="BM144" i="10" s="1"/>
  <c r="BI67" i="10"/>
  <c r="BI144" i="10" s="1"/>
  <c r="BE67" i="10"/>
  <c r="BA67" i="10"/>
  <c r="BA144" i="10" s="1"/>
  <c r="AW67" i="10"/>
  <c r="AW144" i="10" s="1"/>
  <c r="AS67" i="10"/>
  <c r="AS144" i="10" s="1"/>
  <c r="AO67" i="10"/>
  <c r="AO144" i="10" s="1"/>
  <c r="AK67" i="10"/>
  <c r="AK144" i="10" s="1"/>
  <c r="AG67" i="10"/>
  <c r="AG144" i="10" s="1"/>
  <c r="AC67" i="10"/>
  <c r="AC144" i="10" s="1"/>
  <c r="Y67" i="10"/>
  <c r="U67" i="10"/>
  <c r="U144" i="10" s="1"/>
  <c r="Q67" i="10"/>
  <c r="Q144" i="10" s="1"/>
  <c r="AY144" i="10"/>
  <c r="S144" i="10"/>
  <c r="CV144" i="10"/>
  <c r="CR144" i="10"/>
  <c r="CF144" i="10"/>
  <c r="CB144" i="10"/>
  <c r="BP144" i="10"/>
  <c r="BL144" i="10"/>
  <c r="BH144" i="10"/>
  <c r="AZ144" i="10"/>
  <c r="AV144" i="10"/>
  <c r="AJ144" i="10"/>
  <c r="AF144" i="10"/>
  <c r="T144" i="10"/>
  <c r="DC144" i="10"/>
  <c r="CY144" i="10"/>
  <c r="CM144" i="10"/>
  <c r="CI144" i="10"/>
  <c r="BW144" i="10"/>
  <c r="BS144" i="10"/>
  <c r="BG144" i="10"/>
  <c r="BC144" i="10"/>
  <c r="AQ144" i="10"/>
  <c r="AM144" i="10"/>
  <c r="AA144" i="10"/>
  <c r="W144" i="10"/>
  <c r="CL144" i="10"/>
  <c r="BN144" i="10"/>
  <c r="BF144" i="10"/>
  <c r="Z144" i="10"/>
  <c r="BE144" i="10"/>
  <c r="Y144" i="10"/>
  <c r="B25" i="21" l="1"/>
  <c r="C25" i="21"/>
  <c r="G42" i="20"/>
  <c r="G39" i="20"/>
  <c r="G37" i="20"/>
  <c r="G35" i="20"/>
  <c r="G33" i="20"/>
  <c r="F44" i="20" l="1"/>
  <c r="I37" i="20" s="1"/>
  <c r="K10" i="19"/>
  <c r="K68" i="19" s="1"/>
  <c r="I141" i="10"/>
  <c r="O37" i="20" l="1"/>
  <c r="O75" i="20" s="1"/>
  <c r="U37" i="20"/>
  <c r="U75" i="20" s="1"/>
  <c r="AC37" i="20"/>
  <c r="AC75" i="20" s="1"/>
  <c r="AK37" i="20"/>
  <c r="AK75" i="20" s="1"/>
  <c r="AS37" i="20"/>
  <c r="AS75" i="20" s="1"/>
  <c r="BA37" i="20"/>
  <c r="BA75" i="20" s="1"/>
  <c r="BI37" i="20"/>
  <c r="BI75" i="20" s="1"/>
  <c r="BQ37" i="20"/>
  <c r="BQ75" i="20" s="1"/>
  <c r="BY37" i="20"/>
  <c r="BY75" i="20" s="1"/>
  <c r="CG37" i="20"/>
  <c r="CG75" i="20" s="1"/>
  <c r="CO37" i="20"/>
  <c r="CO75" i="20" s="1"/>
  <c r="CW37" i="20"/>
  <c r="CW75" i="20" s="1"/>
  <c r="DE37" i="20"/>
  <c r="DE75" i="20" s="1"/>
  <c r="BF37" i="20"/>
  <c r="BF75" i="20" s="1"/>
  <c r="DB37" i="20"/>
  <c r="DB75" i="20" s="1"/>
  <c r="N37" i="20"/>
  <c r="N75" i="20" s="1"/>
  <c r="V37" i="20"/>
  <c r="V75" i="20" s="1"/>
  <c r="AD37" i="20"/>
  <c r="AD75" i="20" s="1"/>
  <c r="AL37" i="20"/>
  <c r="AL75" i="20" s="1"/>
  <c r="AT37" i="20"/>
  <c r="AT75" i="20" s="1"/>
  <c r="BB37" i="20"/>
  <c r="BB75" i="20" s="1"/>
  <c r="BJ37" i="20"/>
  <c r="BJ75" i="20" s="1"/>
  <c r="BR37" i="20"/>
  <c r="BR75" i="20" s="1"/>
  <c r="BZ37" i="20"/>
  <c r="BZ75" i="20" s="1"/>
  <c r="CH37" i="20"/>
  <c r="CH75" i="20" s="1"/>
  <c r="CP37" i="20"/>
  <c r="CP75" i="20" s="1"/>
  <c r="CX37" i="20"/>
  <c r="CX75" i="20" s="1"/>
  <c r="DF37" i="20"/>
  <c r="DF75" i="20" s="1"/>
  <c r="AP37" i="20"/>
  <c r="AP75" i="20" s="1"/>
  <c r="BV37" i="20"/>
  <c r="BV75" i="20" s="1"/>
  <c r="CL37" i="20"/>
  <c r="CL75" i="20" s="1"/>
  <c r="Q37" i="20"/>
  <c r="Q75" i="20" s="1"/>
  <c r="Y37" i="20"/>
  <c r="Y75" i="20" s="1"/>
  <c r="AG37" i="20"/>
  <c r="AG75" i="20" s="1"/>
  <c r="AO37" i="20"/>
  <c r="AO75" i="20" s="1"/>
  <c r="AW37" i="20"/>
  <c r="AW75" i="20" s="1"/>
  <c r="BE37" i="20"/>
  <c r="BE75" i="20" s="1"/>
  <c r="BM37" i="20"/>
  <c r="BM75" i="20" s="1"/>
  <c r="BU37" i="20"/>
  <c r="BU75" i="20" s="1"/>
  <c r="CC37" i="20"/>
  <c r="CC75" i="20" s="1"/>
  <c r="CK37" i="20"/>
  <c r="CK75" i="20" s="1"/>
  <c r="CS37" i="20"/>
  <c r="CS75" i="20" s="1"/>
  <c r="DA37" i="20"/>
  <c r="DA75" i="20" s="1"/>
  <c r="R37" i="20"/>
  <c r="R75" i="20" s="1"/>
  <c r="Z37" i="20"/>
  <c r="Z75" i="20" s="1"/>
  <c r="AH37" i="20"/>
  <c r="AH75" i="20" s="1"/>
  <c r="AX37" i="20"/>
  <c r="AX75" i="20" s="1"/>
  <c r="BN37" i="20"/>
  <c r="BN75" i="20" s="1"/>
  <c r="CD37" i="20"/>
  <c r="CD75" i="20" s="1"/>
  <c r="CT37" i="20"/>
  <c r="CT75" i="20" s="1"/>
  <c r="DD37" i="20"/>
  <c r="DD75" i="20" s="1"/>
  <c r="CN37" i="20"/>
  <c r="CN75" i="20" s="1"/>
  <c r="BX37" i="20"/>
  <c r="BX75" i="20" s="1"/>
  <c r="BH37" i="20"/>
  <c r="BH75" i="20" s="1"/>
  <c r="AR37" i="20"/>
  <c r="AR75" i="20" s="1"/>
  <c r="AB37" i="20"/>
  <c r="AB75" i="20" s="1"/>
  <c r="DC37" i="20"/>
  <c r="DC75" i="20" s="1"/>
  <c r="CM37" i="20"/>
  <c r="CM75" i="20" s="1"/>
  <c r="BW37" i="20"/>
  <c r="BW75" i="20" s="1"/>
  <c r="BG37" i="20"/>
  <c r="BG75" i="20" s="1"/>
  <c r="AQ37" i="20"/>
  <c r="AQ75" i="20" s="1"/>
  <c r="AA37" i="20"/>
  <c r="AA75" i="20" s="1"/>
  <c r="BL37" i="20"/>
  <c r="BL75" i="20" s="1"/>
  <c r="CZ37" i="20"/>
  <c r="CZ75" i="20" s="1"/>
  <c r="CJ37" i="20"/>
  <c r="CJ75" i="20" s="1"/>
  <c r="BT37" i="20"/>
  <c r="BT75" i="20" s="1"/>
  <c r="BD37" i="20"/>
  <c r="BD75" i="20" s="1"/>
  <c r="AN37" i="20"/>
  <c r="AN75" i="20" s="1"/>
  <c r="X37" i="20"/>
  <c r="X75" i="20" s="1"/>
  <c r="CY37" i="20"/>
  <c r="CY75" i="20" s="1"/>
  <c r="CI37" i="20"/>
  <c r="CI75" i="20" s="1"/>
  <c r="BS37" i="20"/>
  <c r="BS75" i="20" s="1"/>
  <c r="BC37" i="20"/>
  <c r="BC75" i="20" s="1"/>
  <c r="AM37" i="20"/>
  <c r="AM75" i="20" s="1"/>
  <c r="W37" i="20"/>
  <c r="W75" i="20" s="1"/>
  <c r="CB37" i="20"/>
  <c r="CB75" i="20" s="1"/>
  <c r="AV37" i="20"/>
  <c r="AV75" i="20" s="1"/>
  <c r="P37" i="20"/>
  <c r="P75" i="20" s="1"/>
  <c r="CA37" i="20"/>
  <c r="CA75" i="20" s="1"/>
  <c r="AU37" i="20"/>
  <c r="AU75" i="20" s="1"/>
  <c r="CV37" i="20"/>
  <c r="CV75" i="20" s="1"/>
  <c r="CF37" i="20"/>
  <c r="CF75" i="20" s="1"/>
  <c r="BP37" i="20"/>
  <c r="BP75" i="20" s="1"/>
  <c r="AZ37" i="20"/>
  <c r="AZ75" i="20" s="1"/>
  <c r="AJ37" i="20"/>
  <c r="AJ75" i="20" s="1"/>
  <c r="T37" i="20"/>
  <c r="T75" i="20" s="1"/>
  <c r="CU37" i="20"/>
  <c r="CU75" i="20" s="1"/>
  <c r="CE37" i="20"/>
  <c r="CE75" i="20" s="1"/>
  <c r="BO37" i="20"/>
  <c r="BO75" i="20" s="1"/>
  <c r="AY37" i="20"/>
  <c r="AY75" i="20" s="1"/>
  <c r="AI37" i="20"/>
  <c r="AI75" i="20" s="1"/>
  <c r="S37" i="20"/>
  <c r="S75" i="20" s="1"/>
  <c r="CR37" i="20"/>
  <c r="CR75" i="20" s="1"/>
  <c r="AF37" i="20"/>
  <c r="AF75" i="20" s="1"/>
  <c r="CQ37" i="20"/>
  <c r="CQ75" i="20" s="1"/>
  <c r="BK37" i="20"/>
  <c r="BK75" i="20" s="1"/>
  <c r="AE37" i="20"/>
  <c r="AE75" i="20" s="1"/>
  <c r="M37" i="20"/>
  <c r="M75" i="20" s="1"/>
  <c r="L37" i="20"/>
  <c r="L75" i="20" s="1"/>
  <c r="T75" i="18"/>
  <c r="H90" i="22" l="1"/>
  <c r="I78" i="19"/>
  <c r="I77" i="19"/>
  <c r="I76" i="19"/>
  <c r="I73" i="19"/>
  <c r="I95" i="21"/>
  <c r="I94" i="21"/>
  <c r="I93" i="21"/>
  <c r="I89" i="21"/>
  <c r="I88" i="21"/>
  <c r="I77" i="20"/>
  <c r="K123" i="10" l="1"/>
  <c r="K124" i="10" s="1"/>
  <c r="C124" i="10"/>
  <c r="E123" i="10" s="1"/>
  <c r="K122" i="10"/>
  <c r="C123" i="10"/>
  <c r="F150" i="10"/>
  <c r="L70" i="10"/>
  <c r="M70" i="10"/>
  <c r="N70" i="10"/>
  <c r="O70" i="10"/>
  <c r="P52" i="10"/>
  <c r="P54" i="10" s="1"/>
  <c r="Q52" i="10"/>
  <c r="Q54" i="10" s="1"/>
  <c r="R52" i="10"/>
  <c r="R54" i="10" s="1"/>
  <c r="S52" i="10"/>
  <c r="S54" i="10" s="1"/>
  <c r="T52" i="10"/>
  <c r="T54" i="10" s="1"/>
  <c r="U52" i="10"/>
  <c r="U54" i="10" s="1"/>
  <c r="V52" i="10"/>
  <c r="V54" i="10" s="1"/>
  <c r="W52" i="10"/>
  <c r="W54" i="10" s="1"/>
  <c r="X52" i="10"/>
  <c r="X54" i="10" s="1"/>
  <c r="Y52" i="10"/>
  <c r="Y54" i="10" s="1"/>
  <c r="Z52" i="10"/>
  <c r="Z54" i="10" s="1"/>
  <c r="AA52" i="10"/>
  <c r="AA54" i="10" s="1"/>
  <c r="AB52" i="10"/>
  <c r="AB54" i="10" s="1"/>
  <c r="AC52" i="10"/>
  <c r="AC54" i="10" s="1"/>
  <c r="AD52" i="10"/>
  <c r="AD54" i="10" s="1"/>
  <c r="AE52" i="10"/>
  <c r="AE54" i="10" s="1"/>
  <c r="AF52" i="10"/>
  <c r="AF54" i="10" s="1"/>
  <c r="AG52" i="10"/>
  <c r="AG54" i="10" s="1"/>
  <c r="AH52" i="10"/>
  <c r="AH54" i="10" s="1"/>
  <c r="AI52" i="10"/>
  <c r="AI54" i="10" s="1"/>
  <c r="AJ52" i="10"/>
  <c r="AJ54" i="10" s="1"/>
  <c r="AK52" i="10"/>
  <c r="AK54" i="10" s="1"/>
  <c r="AL52" i="10"/>
  <c r="AL54" i="10" s="1"/>
  <c r="AM52" i="10"/>
  <c r="AM54" i="10" s="1"/>
  <c r="AN52" i="10"/>
  <c r="AN54" i="10" s="1"/>
  <c r="AO52" i="10"/>
  <c r="AO54" i="10" s="1"/>
  <c r="AP52" i="10"/>
  <c r="AP54" i="10" s="1"/>
  <c r="AQ52" i="10"/>
  <c r="AQ54" i="10" s="1"/>
  <c r="AR52" i="10"/>
  <c r="AR54" i="10" s="1"/>
  <c r="AS52" i="10"/>
  <c r="AS54" i="10" s="1"/>
  <c r="AT52" i="10"/>
  <c r="AT54" i="10" s="1"/>
  <c r="AU52" i="10"/>
  <c r="AU54" i="10" s="1"/>
  <c r="AV52" i="10"/>
  <c r="AV54" i="10" s="1"/>
  <c r="AW52" i="10"/>
  <c r="AW54" i="10" s="1"/>
  <c r="AX52" i="10"/>
  <c r="AX54" i="10" s="1"/>
  <c r="AY52" i="10"/>
  <c r="AY54" i="10" s="1"/>
  <c r="AZ52" i="10"/>
  <c r="AZ54" i="10" s="1"/>
  <c r="BA52" i="10"/>
  <c r="BA54" i="10" s="1"/>
  <c r="BB52" i="10"/>
  <c r="BB54" i="10" s="1"/>
  <c r="BC52" i="10"/>
  <c r="BC54" i="10" s="1"/>
  <c r="BD52" i="10"/>
  <c r="BD54" i="10" s="1"/>
  <c r="BE52" i="10"/>
  <c r="BE54" i="10" s="1"/>
  <c r="BF52" i="10"/>
  <c r="BF54" i="10" s="1"/>
  <c r="BG52" i="10"/>
  <c r="BG54" i="10" s="1"/>
  <c r="BH52" i="10"/>
  <c r="BH54" i="10" s="1"/>
  <c r="BI52" i="10"/>
  <c r="BI54" i="10" s="1"/>
  <c r="BJ52" i="10"/>
  <c r="BJ54" i="10" s="1"/>
  <c r="BK52" i="10"/>
  <c r="BK54" i="10" s="1"/>
  <c r="BL52" i="10"/>
  <c r="BL54" i="10" s="1"/>
  <c r="BM52" i="10"/>
  <c r="BM54" i="10" s="1"/>
  <c r="BN52" i="10"/>
  <c r="BN54" i="10" s="1"/>
  <c r="BO52" i="10"/>
  <c r="BO54" i="10" s="1"/>
  <c r="BP52" i="10"/>
  <c r="BP54" i="10" s="1"/>
  <c r="BQ52" i="10"/>
  <c r="BQ54" i="10" s="1"/>
  <c r="BR52" i="10"/>
  <c r="BR54" i="10" s="1"/>
  <c r="BS52" i="10"/>
  <c r="BS54" i="10" s="1"/>
  <c r="BT52" i="10"/>
  <c r="BT54" i="10" s="1"/>
  <c r="BU52" i="10"/>
  <c r="BU54" i="10" s="1"/>
  <c r="BV52" i="10"/>
  <c r="BV54" i="10" s="1"/>
  <c r="BW52" i="10"/>
  <c r="BW54" i="10" s="1"/>
  <c r="BX52" i="10"/>
  <c r="BX54" i="10" s="1"/>
  <c r="BY52" i="10"/>
  <c r="BY54" i="10" s="1"/>
  <c r="BZ52" i="10"/>
  <c r="BZ54" i="10" s="1"/>
  <c r="CA52" i="10"/>
  <c r="CA54" i="10" s="1"/>
  <c r="CB52" i="10"/>
  <c r="CB54" i="10" s="1"/>
  <c r="CC52" i="10"/>
  <c r="CC54" i="10" s="1"/>
  <c r="CD52" i="10"/>
  <c r="CD54" i="10" s="1"/>
  <c r="CE52" i="10"/>
  <c r="CE54" i="10" s="1"/>
  <c r="CF52" i="10"/>
  <c r="CF54" i="10" s="1"/>
  <c r="CG52" i="10"/>
  <c r="CG54" i="10" s="1"/>
  <c r="CH52" i="10"/>
  <c r="CH54" i="10" s="1"/>
  <c r="CI52" i="10"/>
  <c r="CI54" i="10" s="1"/>
  <c r="CJ52" i="10"/>
  <c r="CJ54" i="10" s="1"/>
  <c r="CK52" i="10"/>
  <c r="CK54" i="10" s="1"/>
  <c r="CL52" i="10"/>
  <c r="CL54" i="10" s="1"/>
  <c r="CM52" i="10"/>
  <c r="CM54" i="10" s="1"/>
  <c r="CN52" i="10"/>
  <c r="CN54" i="10" s="1"/>
  <c r="CO52" i="10"/>
  <c r="CO54" i="10" s="1"/>
  <c r="CP52" i="10"/>
  <c r="CP54" i="10" s="1"/>
  <c r="CQ52" i="10"/>
  <c r="CQ54" i="10" s="1"/>
  <c r="CR52" i="10"/>
  <c r="CR54" i="10" s="1"/>
  <c r="CS52" i="10"/>
  <c r="CS54" i="10" s="1"/>
  <c r="CT52" i="10"/>
  <c r="CT54" i="10" s="1"/>
  <c r="CU52" i="10"/>
  <c r="CU54" i="10" s="1"/>
  <c r="CV52" i="10"/>
  <c r="CV54" i="10" s="1"/>
  <c r="CW52" i="10"/>
  <c r="CW54" i="10" s="1"/>
  <c r="CX52" i="10"/>
  <c r="CX54" i="10" s="1"/>
  <c r="CY52" i="10"/>
  <c r="CY54" i="10" s="1"/>
  <c r="CZ52" i="10"/>
  <c r="CZ54" i="10" s="1"/>
  <c r="DA52" i="10"/>
  <c r="DA54" i="10" s="1"/>
  <c r="DB52" i="10"/>
  <c r="DB54" i="10" s="1"/>
  <c r="DC52" i="10"/>
  <c r="DC54" i="10" s="1"/>
  <c r="DD52" i="10"/>
  <c r="DD54" i="10" s="1"/>
  <c r="DE52" i="10"/>
  <c r="DE54" i="10" s="1"/>
  <c r="DF52" i="10"/>
  <c r="DF54" i="10" s="1"/>
  <c r="P61" i="10"/>
  <c r="P63" i="10" s="1"/>
  <c r="P143" i="10" s="1"/>
  <c r="Q61" i="10"/>
  <c r="Q63" i="10" s="1"/>
  <c r="Q143" i="10" s="1"/>
  <c r="R61" i="10"/>
  <c r="R63" i="10" s="1"/>
  <c r="R143" i="10" s="1"/>
  <c r="S61" i="10"/>
  <c r="S63" i="10" s="1"/>
  <c r="S143" i="10" s="1"/>
  <c r="T61" i="10"/>
  <c r="T63" i="10" s="1"/>
  <c r="T143" i="10" s="1"/>
  <c r="P88" i="10"/>
  <c r="Q88" i="10"/>
  <c r="R88" i="10"/>
  <c r="R145" i="10" s="1"/>
  <c r="S88" i="10"/>
  <c r="T88" i="10"/>
  <c r="U88" i="10"/>
  <c r="V88" i="10"/>
  <c r="W88" i="10"/>
  <c r="X88" i="10"/>
  <c r="Y88" i="10"/>
  <c r="Z88" i="10"/>
  <c r="Z145" i="10" s="1"/>
  <c r="AA88" i="10"/>
  <c r="AB88" i="10"/>
  <c r="AC88" i="10"/>
  <c r="AD88" i="10"/>
  <c r="AD145" i="10" s="1"/>
  <c r="AE88" i="10"/>
  <c r="AF88" i="10"/>
  <c r="AG88" i="10"/>
  <c r="AH88" i="10"/>
  <c r="AH145" i="10" s="1"/>
  <c r="AI88" i="10"/>
  <c r="AJ88" i="10"/>
  <c r="AK88" i="10"/>
  <c r="AL88" i="10"/>
  <c r="AL145" i="10" s="1"/>
  <c r="AM88" i="10"/>
  <c r="AN88" i="10"/>
  <c r="AO88" i="10"/>
  <c r="AP88" i="10"/>
  <c r="AQ88" i="10"/>
  <c r="AR88" i="10"/>
  <c r="AS88" i="10"/>
  <c r="AT88" i="10"/>
  <c r="AT145" i="10" s="1"/>
  <c r="AU88" i="10"/>
  <c r="AV88" i="10"/>
  <c r="AW88" i="10"/>
  <c r="AX88" i="10"/>
  <c r="AX145" i="10" s="1"/>
  <c r="AY88" i="10"/>
  <c r="AZ88" i="10"/>
  <c r="BA88" i="10"/>
  <c r="BB88" i="10"/>
  <c r="BC88" i="10"/>
  <c r="BD88" i="10"/>
  <c r="BE88" i="10"/>
  <c r="BF88" i="10"/>
  <c r="BF145" i="10" s="1"/>
  <c r="BG88" i="10"/>
  <c r="BH88" i="10"/>
  <c r="BI88" i="10"/>
  <c r="BJ88" i="10"/>
  <c r="BJ145" i="10" s="1"/>
  <c r="BK88" i="10"/>
  <c r="BL88" i="10"/>
  <c r="BM88" i="10"/>
  <c r="BN88" i="10"/>
  <c r="BN145" i="10" s="1"/>
  <c r="BO88" i="10"/>
  <c r="BP88" i="10"/>
  <c r="BQ88" i="10"/>
  <c r="BR88" i="10"/>
  <c r="BR145" i="10" s="1"/>
  <c r="BS88" i="10"/>
  <c r="BT88" i="10"/>
  <c r="BU88" i="10"/>
  <c r="BV88" i="10"/>
  <c r="BW88" i="10"/>
  <c r="BX88" i="10"/>
  <c r="BY88" i="10"/>
  <c r="BZ88" i="10"/>
  <c r="BZ145" i="10" s="1"/>
  <c r="CA88" i="10"/>
  <c r="CB88" i="10"/>
  <c r="CC88" i="10"/>
  <c r="CD88" i="10"/>
  <c r="CD145" i="10" s="1"/>
  <c r="CE88" i="10"/>
  <c r="CF88" i="10"/>
  <c r="CG88" i="10"/>
  <c r="CH88" i="10"/>
  <c r="CI88" i="10"/>
  <c r="CJ88" i="10"/>
  <c r="CK88" i="10"/>
  <c r="CL88" i="10"/>
  <c r="CL145" i="10" s="1"/>
  <c r="CM88" i="10"/>
  <c r="CN88" i="10"/>
  <c r="CO88" i="10"/>
  <c r="CP88" i="10"/>
  <c r="CP145" i="10" s="1"/>
  <c r="CQ88" i="10"/>
  <c r="CR88" i="10"/>
  <c r="CS88" i="10"/>
  <c r="CT88" i="10"/>
  <c r="CT145" i="10" s="1"/>
  <c r="CU88" i="10"/>
  <c r="CV88" i="10"/>
  <c r="CW88" i="10"/>
  <c r="CX88" i="10"/>
  <c r="CX145" i="10" s="1"/>
  <c r="CY88" i="10"/>
  <c r="CZ88" i="10"/>
  <c r="DA88" i="10"/>
  <c r="DB88" i="10"/>
  <c r="DC88" i="10"/>
  <c r="DD88" i="10"/>
  <c r="DE88" i="10"/>
  <c r="DF88" i="10"/>
  <c r="DF145" i="10" s="1"/>
  <c r="P94" i="10"/>
  <c r="Q94" i="10"/>
  <c r="R94" i="10"/>
  <c r="S94" i="10"/>
  <c r="T94" i="10"/>
  <c r="U94" i="10"/>
  <c r="V94" i="10"/>
  <c r="W94" i="10"/>
  <c r="X94" i="10"/>
  <c r="Y94" i="10"/>
  <c r="Z94" i="10"/>
  <c r="AA94" i="10"/>
  <c r="AB94" i="10"/>
  <c r="AC94" i="10"/>
  <c r="AD94" i="10"/>
  <c r="AE94" i="10"/>
  <c r="AF94" i="10"/>
  <c r="AG94" i="10"/>
  <c r="AH94" i="10"/>
  <c r="AI94" i="10"/>
  <c r="AJ94" i="10"/>
  <c r="AK94" i="10"/>
  <c r="AL94" i="10"/>
  <c r="AM94" i="10"/>
  <c r="AN94" i="10"/>
  <c r="AO94" i="10"/>
  <c r="AP94" i="10"/>
  <c r="AQ94" i="10"/>
  <c r="AR94" i="10"/>
  <c r="AS94" i="10"/>
  <c r="AT94" i="10"/>
  <c r="AU94" i="10"/>
  <c r="AV94" i="10"/>
  <c r="AW94" i="10"/>
  <c r="AX94" i="10"/>
  <c r="AY94" i="10"/>
  <c r="AZ94" i="10"/>
  <c r="BA94" i="10"/>
  <c r="BB94" i="10"/>
  <c r="BC94" i="10"/>
  <c r="BD94" i="10"/>
  <c r="BE94" i="10"/>
  <c r="BF94" i="10"/>
  <c r="BG94" i="10"/>
  <c r="BH94" i="10"/>
  <c r="BI94" i="10"/>
  <c r="BJ94" i="10"/>
  <c r="BK94" i="10"/>
  <c r="BL94" i="10"/>
  <c r="BM94" i="10"/>
  <c r="BN94" i="10"/>
  <c r="BO94" i="10"/>
  <c r="BP94" i="10"/>
  <c r="BQ94" i="10"/>
  <c r="BR94" i="10"/>
  <c r="BS94" i="10"/>
  <c r="BT94" i="10"/>
  <c r="BU94" i="10"/>
  <c r="BV94" i="10"/>
  <c r="BW94" i="10"/>
  <c r="BX94" i="10"/>
  <c r="BY94" i="10"/>
  <c r="BZ94" i="10"/>
  <c r="CA94" i="10"/>
  <c r="CB94" i="10"/>
  <c r="CC94" i="10"/>
  <c r="CD94" i="10"/>
  <c r="CE94" i="10"/>
  <c r="CF94" i="10"/>
  <c r="CG94" i="10"/>
  <c r="CH94" i="10"/>
  <c r="CI94" i="10"/>
  <c r="CJ94" i="10"/>
  <c r="CK94" i="10"/>
  <c r="CL94" i="10"/>
  <c r="CM94" i="10"/>
  <c r="CN94" i="10"/>
  <c r="CO94" i="10"/>
  <c r="CP94" i="10"/>
  <c r="CQ94" i="10"/>
  <c r="CR94" i="10"/>
  <c r="CS94" i="10"/>
  <c r="CT94" i="10"/>
  <c r="CU94" i="10"/>
  <c r="CV94" i="10"/>
  <c r="CW94" i="10"/>
  <c r="CX94" i="10"/>
  <c r="CY94" i="10"/>
  <c r="CZ94" i="10"/>
  <c r="DA94" i="10"/>
  <c r="DB94" i="10"/>
  <c r="DC94" i="10"/>
  <c r="DD94" i="10"/>
  <c r="DE94" i="10"/>
  <c r="DF94" i="10"/>
  <c r="P101" i="10"/>
  <c r="Q101" i="10"/>
  <c r="R101" i="10"/>
  <c r="S101" i="10"/>
  <c r="T101" i="10"/>
  <c r="U101" i="10"/>
  <c r="V101" i="10"/>
  <c r="W101" i="10"/>
  <c r="X101" i="10"/>
  <c r="Y101" i="10"/>
  <c r="Z101" i="10"/>
  <c r="AA101" i="10"/>
  <c r="AB101" i="10"/>
  <c r="AC101" i="10"/>
  <c r="AD101" i="10"/>
  <c r="AE101" i="10"/>
  <c r="AF101" i="10"/>
  <c r="AG101" i="10"/>
  <c r="AH101" i="10"/>
  <c r="AI101" i="10"/>
  <c r="AJ101" i="10"/>
  <c r="AK101" i="10"/>
  <c r="AL101" i="10"/>
  <c r="AM101" i="10"/>
  <c r="AN101" i="10"/>
  <c r="AO101" i="10"/>
  <c r="AP101" i="10"/>
  <c r="AQ101" i="10"/>
  <c r="AR101" i="10"/>
  <c r="AS101" i="10"/>
  <c r="AT101" i="10"/>
  <c r="AU101" i="10"/>
  <c r="AV101" i="10"/>
  <c r="AW101" i="10"/>
  <c r="AX101" i="10"/>
  <c r="AY101" i="10"/>
  <c r="AZ101" i="10"/>
  <c r="BA101" i="10"/>
  <c r="BB101" i="10"/>
  <c r="BC101" i="10"/>
  <c r="BD101" i="10"/>
  <c r="BE101" i="10"/>
  <c r="BF101" i="10"/>
  <c r="BG101" i="10"/>
  <c r="BH101" i="10"/>
  <c r="BI101" i="10"/>
  <c r="BJ101" i="10"/>
  <c r="BK101" i="10"/>
  <c r="BL101" i="10"/>
  <c r="BM101" i="10"/>
  <c r="BN101" i="10"/>
  <c r="BO101" i="10"/>
  <c r="BP101" i="10"/>
  <c r="BQ101" i="10"/>
  <c r="BR101" i="10"/>
  <c r="BS101" i="10"/>
  <c r="BT101" i="10"/>
  <c r="BU101" i="10"/>
  <c r="BV101" i="10"/>
  <c r="BW101" i="10"/>
  <c r="BX101" i="10"/>
  <c r="BY101" i="10"/>
  <c r="BZ101" i="10"/>
  <c r="CA101" i="10"/>
  <c r="CB101" i="10"/>
  <c r="CC101" i="10"/>
  <c r="CD101" i="10"/>
  <c r="CE101" i="10"/>
  <c r="CF101" i="10"/>
  <c r="CG101" i="10"/>
  <c r="CH101" i="10"/>
  <c r="CI101" i="10"/>
  <c r="CJ101" i="10"/>
  <c r="CK101" i="10"/>
  <c r="CL101" i="10"/>
  <c r="CM101" i="10"/>
  <c r="CN101" i="10"/>
  <c r="CO101" i="10"/>
  <c r="CP101" i="10"/>
  <c r="CQ101" i="10"/>
  <c r="CR101" i="10"/>
  <c r="CS101" i="10"/>
  <c r="CT101" i="10"/>
  <c r="CU101" i="10"/>
  <c r="CV101" i="10"/>
  <c r="CW101" i="10"/>
  <c r="CX101" i="10"/>
  <c r="CY101" i="10"/>
  <c r="CZ101" i="10"/>
  <c r="DA101" i="10"/>
  <c r="DB101" i="10"/>
  <c r="DC101" i="10"/>
  <c r="DD101" i="10"/>
  <c r="DE101" i="10"/>
  <c r="DF101" i="10"/>
  <c r="P110" i="10"/>
  <c r="Q110" i="10"/>
  <c r="R110" i="10"/>
  <c r="S110" i="10"/>
  <c r="T110" i="10"/>
  <c r="U110" i="10"/>
  <c r="V110" i="10"/>
  <c r="W110" i="10"/>
  <c r="X110" i="10"/>
  <c r="Y110" i="10"/>
  <c r="Z110" i="10"/>
  <c r="AA110" i="10"/>
  <c r="AB110" i="10"/>
  <c r="AC110" i="10"/>
  <c r="AD110" i="10"/>
  <c r="AE110" i="10"/>
  <c r="AF110" i="10"/>
  <c r="AG110" i="10"/>
  <c r="AH110" i="10"/>
  <c r="AI110" i="10"/>
  <c r="AJ110" i="10"/>
  <c r="AK110" i="10"/>
  <c r="AL110" i="10"/>
  <c r="AM110" i="10"/>
  <c r="AN110" i="10"/>
  <c r="AO110" i="10"/>
  <c r="AP110" i="10"/>
  <c r="AQ110" i="10"/>
  <c r="AR110" i="10"/>
  <c r="AS110" i="10"/>
  <c r="AT110" i="10"/>
  <c r="AU110" i="10"/>
  <c r="AV110" i="10"/>
  <c r="AW110" i="10"/>
  <c r="AX110" i="10"/>
  <c r="AY110" i="10"/>
  <c r="AZ110" i="10"/>
  <c r="BA110" i="10"/>
  <c r="BB110" i="10"/>
  <c r="BC110" i="10"/>
  <c r="BD110" i="10"/>
  <c r="BE110" i="10"/>
  <c r="BF110" i="10"/>
  <c r="BG110" i="10"/>
  <c r="BH110" i="10"/>
  <c r="BI110" i="10"/>
  <c r="BJ110" i="10"/>
  <c r="BK110" i="10"/>
  <c r="BL110" i="10"/>
  <c r="BM110" i="10"/>
  <c r="BN110" i="10"/>
  <c r="BO110" i="10"/>
  <c r="BP110" i="10"/>
  <c r="BQ110" i="10"/>
  <c r="BR110" i="10"/>
  <c r="BS110" i="10"/>
  <c r="BT110" i="10"/>
  <c r="BU110" i="10"/>
  <c r="BV110" i="10"/>
  <c r="BW110" i="10"/>
  <c r="BX110" i="10"/>
  <c r="BY110" i="10"/>
  <c r="BZ110" i="10"/>
  <c r="CA110" i="10"/>
  <c r="CB110" i="10"/>
  <c r="CC110" i="10"/>
  <c r="CD110" i="10"/>
  <c r="CE110" i="10"/>
  <c r="CF110" i="10"/>
  <c r="CG110" i="10"/>
  <c r="CH110" i="10"/>
  <c r="CI110" i="10"/>
  <c r="CJ110" i="10"/>
  <c r="CK110" i="10"/>
  <c r="CL110" i="10"/>
  <c r="CM110" i="10"/>
  <c r="CN110" i="10"/>
  <c r="CO110" i="10"/>
  <c r="CP110" i="10"/>
  <c r="CQ110" i="10"/>
  <c r="CR110" i="10"/>
  <c r="CS110" i="10"/>
  <c r="CT110" i="10"/>
  <c r="CU110" i="10"/>
  <c r="CV110" i="10"/>
  <c r="CW110" i="10"/>
  <c r="CX110" i="10"/>
  <c r="CY110" i="10"/>
  <c r="CZ110" i="10"/>
  <c r="DA110" i="10"/>
  <c r="DB110" i="10"/>
  <c r="DC110" i="10"/>
  <c r="DD110" i="10"/>
  <c r="DE110" i="10"/>
  <c r="DF110" i="10"/>
  <c r="P122" i="10"/>
  <c r="Q122" i="10"/>
  <c r="R122" i="10"/>
  <c r="S122" i="10"/>
  <c r="T122" i="10"/>
  <c r="U122" i="10"/>
  <c r="V122" i="10"/>
  <c r="W122" i="10"/>
  <c r="X122" i="10"/>
  <c r="Y122" i="10"/>
  <c r="Z122" i="10"/>
  <c r="AA122" i="10"/>
  <c r="AB122" i="10"/>
  <c r="AC122" i="10"/>
  <c r="AD122" i="10"/>
  <c r="AE122" i="10"/>
  <c r="AF122" i="10"/>
  <c r="AG122" i="10"/>
  <c r="AH122" i="10"/>
  <c r="AI122" i="10"/>
  <c r="AJ122" i="10"/>
  <c r="AK122" i="10"/>
  <c r="AL122" i="10"/>
  <c r="AM122" i="10"/>
  <c r="AN122" i="10"/>
  <c r="AO122" i="10"/>
  <c r="AP122" i="10"/>
  <c r="AQ122" i="10"/>
  <c r="AR122" i="10"/>
  <c r="AS122" i="10"/>
  <c r="AT122" i="10"/>
  <c r="AU122" i="10"/>
  <c r="AV122" i="10"/>
  <c r="AW122" i="10"/>
  <c r="AX122" i="10"/>
  <c r="AY122" i="10"/>
  <c r="AZ122" i="10"/>
  <c r="BA122" i="10"/>
  <c r="BB122" i="10"/>
  <c r="BC122" i="10"/>
  <c r="BD122" i="10"/>
  <c r="BE122" i="10"/>
  <c r="BF122" i="10"/>
  <c r="BG122" i="10"/>
  <c r="BH122" i="10"/>
  <c r="BI122" i="10"/>
  <c r="BJ122" i="10"/>
  <c r="BK122" i="10"/>
  <c r="BL122" i="10"/>
  <c r="BM122" i="10"/>
  <c r="BN122" i="10"/>
  <c r="BO122" i="10"/>
  <c r="BP122" i="10"/>
  <c r="BQ122" i="10"/>
  <c r="BR122" i="10"/>
  <c r="BS122" i="10"/>
  <c r="BT122" i="10"/>
  <c r="BU122" i="10"/>
  <c r="BV122" i="10"/>
  <c r="BW122" i="10"/>
  <c r="BX122" i="10"/>
  <c r="BY122" i="10"/>
  <c r="BZ122" i="10"/>
  <c r="CA122" i="10"/>
  <c r="CB122" i="10"/>
  <c r="CC122" i="10"/>
  <c r="CD122" i="10"/>
  <c r="CE122" i="10"/>
  <c r="CF122" i="10"/>
  <c r="CG122" i="10"/>
  <c r="CH122" i="10"/>
  <c r="CI122" i="10"/>
  <c r="CJ122" i="10"/>
  <c r="CK122" i="10"/>
  <c r="CL122" i="10"/>
  <c r="CM122" i="10"/>
  <c r="CN122" i="10"/>
  <c r="CO122" i="10"/>
  <c r="CP122" i="10"/>
  <c r="CQ122" i="10"/>
  <c r="CR122" i="10"/>
  <c r="CS122" i="10"/>
  <c r="CT122" i="10"/>
  <c r="CU122" i="10"/>
  <c r="CV122" i="10"/>
  <c r="CW122" i="10"/>
  <c r="CX122" i="10"/>
  <c r="CY122" i="10"/>
  <c r="CZ122" i="10"/>
  <c r="DA122" i="10"/>
  <c r="DB122" i="10"/>
  <c r="DC122" i="10"/>
  <c r="DD122" i="10"/>
  <c r="DE122" i="10"/>
  <c r="DF122" i="10"/>
  <c r="P123" i="10"/>
  <c r="P124" i="10" s="1"/>
  <c r="Q123" i="10"/>
  <c r="Q124" i="10" s="1"/>
  <c r="R123" i="10"/>
  <c r="R124" i="10" s="1"/>
  <c r="S123" i="10"/>
  <c r="S124" i="10" s="1"/>
  <c r="T123" i="10"/>
  <c r="T124" i="10" s="1"/>
  <c r="U123" i="10"/>
  <c r="U124" i="10" s="1"/>
  <c r="V123" i="10"/>
  <c r="V124" i="10" s="1"/>
  <c r="W123" i="10"/>
  <c r="W124" i="10" s="1"/>
  <c r="X123" i="10"/>
  <c r="X124" i="10" s="1"/>
  <c r="Y123" i="10"/>
  <c r="Y124" i="10" s="1"/>
  <c r="Z123" i="10"/>
  <c r="Z124" i="10" s="1"/>
  <c r="AA123" i="10"/>
  <c r="AA124" i="10" s="1"/>
  <c r="AB123" i="10"/>
  <c r="AB124" i="10" s="1"/>
  <c r="AC123" i="10"/>
  <c r="AC124" i="10" s="1"/>
  <c r="AD123" i="10"/>
  <c r="AD124" i="10" s="1"/>
  <c r="AE123" i="10"/>
  <c r="AE124" i="10" s="1"/>
  <c r="AF123" i="10"/>
  <c r="AF124" i="10" s="1"/>
  <c r="AG123" i="10"/>
  <c r="AG124" i="10" s="1"/>
  <c r="AH123" i="10"/>
  <c r="AH124" i="10" s="1"/>
  <c r="AI123" i="10"/>
  <c r="AI124" i="10" s="1"/>
  <c r="AJ123" i="10"/>
  <c r="AJ124" i="10" s="1"/>
  <c r="AK123" i="10"/>
  <c r="AK124" i="10" s="1"/>
  <c r="AL123" i="10"/>
  <c r="AL124" i="10" s="1"/>
  <c r="AM123" i="10"/>
  <c r="AM124" i="10" s="1"/>
  <c r="AN123" i="10"/>
  <c r="AN124" i="10" s="1"/>
  <c r="AO123" i="10"/>
  <c r="AO124" i="10" s="1"/>
  <c r="AP123" i="10"/>
  <c r="AP124" i="10" s="1"/>
  <c r="AQ123" i="10"/>
  <c r="AQ124" i="10" s="1"/>
  <c r="AR123" i="10"/>
  <c r="AR124" i="10" s="1"/>
  <c r="AS123" i="10"/>
  <c r="AS124" i="10" s="1"/>
  <c r="AT123" i="10"/>
  <c r="AT124" i="10" s="1"/>
  <c r="AU123" i="10"/>
  <c r="AU124" i="10" s="1"/>
  <c r="AV123" i="10"/>
  <c r="AV124" i="10" s="1"/>
  <c r="AW123" i="10"/>
  <c r="AW124" i="10" s="1"/>
  <c r="AX123" i="10"/>
  <c r="AX124" i="10" s="1"/>
  <c r="AY123" i="10"/>
  <c r="AY124" i="10" s="1"/>
  <c r="AZ123" i="10"/>
  <c r="AZ124" i="10" s="1"/>
  <c r="BA123" i="10"/>
  <c r="BA124" i="10" s="1"/>
  <c r="BB123" i="10"/>
  <c r="BB124" i="10" s="1"/>
  <c r="BC123" i="10"/>
  <c r="BC124" i="10" s="1"/>
  <c r="BD123" i="10"/>
  <c r="BD124" i="10" s="1"/>
  <c r="BE123" i="10"/>
  <c r="BE124" i="10" s="1"/>
  <c r="BF123" i="10"/>
  <c r="BF124" i="10" s="1"/>
  <c r="BG123" i="10"/>
  <c r="BG124" i="10" s="1"/>
  <c r="BH123" i="10"/>
  <c r="BH124" i="10" s="1"/>
  <c r="BI123" i="10"/>
  <c r="BI124" i="10" s="1"/>
  <c r="BJ123" i="10"/>
  <c r="BJ124" i="10" s="1"/>
  <c r="BK123" i="10"/>
  <c r="BK124" i="10" s="1"/>
  <c r="BL123" i="10"/>
  <c r="BL124" i="10" s="1"/>
  <c r="BM123" i="10"/>
  <c r="BM124" i="10" s="1"/>
  <c r="BN123" i="10"/>
  <c r="BN124" i="10" s="1"/>
  <c r="BO123" i="10"/>
  <c r="BO124" i="10" s="1"/>
  <c r="BP123" i="10"/>
  <c r="BP124" i="10" s="1"/>
  <c r="BQ123" i="10"/>
  <c r="BQ124" i="10" s="1"/>
  <c r="BR123" i="10"/>
  <c r="BR124" i="10" s="1"/>
  <c r="BS123" i="10"/>
  <c r="BS124" i="10" s="1"/>
  <c r="BT123" i="10"/>
  <c r="BT124" i="10" s="1"/>
  <c r="BU123" i="10"/>
  <c r="BU124" i="10" s="1"/>
  <c r="BV123" i="10"/>
  <c r="BV124" i="10" s="1"/>
  <c r="BW123" i="10"/>
  <c r="BW124" i="10" s="1"/>
  <c r="BX123" i="10"/>
  <c r="BX124" i="10" s="1"/>
  <c r="BY123" i="10"/>
  <c r="BY124" i="10" s="1"/>
  <c r="BZ123" i="10"/>
  <c r="BZ124" i="10" s="1"/>
  <c r="CA123" i="10"/>
  <c r="CA124" i="10" s="1"/>
  <c r="CB123" i="10"/>
  <c r="CB124" i="10" s="1"/>
  <c r="CC123" i="10"/>
  <c r="CC124" i="10" s="1"/>
  <c r="CD123" i="10"/>
  <c r="CD124" i="10" s="1"/>
  <c r="CE123" i="10"/>
  <c r="CE124" i="10" s="1"/>
  <c r="CF123" i="10"/>
  <c r="CF124" i="10" s="1"/>
  <c r="CG123" i="10"/>
  <c r="CG124" i="10" s="1"/>
  <c r="CH123" i="10"/>
  <c r="CH124" i="10" s="1"/>
  <c r="CI123" i="10"/>
  <c r="CI124" i="10" s="1"/>
  <c r="CJ123" i="10"/>
  <c r="CJ124" i="10" s="1"/>
  <c r="CK123" i="10"/>
  <c r="CK124" i="10" s="1"/>
  <c r="CL123" i="10"/>
  <c r="CL124" i="10" s="1"/>
  <c r="CM123" i="10"/>
  <c r="CM124" i="10" s="1"/>
  <c r="CN123" i="10"/>
  <c r="CN124" i="10" s="1"/>
  <c r="CO123" i="10"/>
  <c r="CO124" i="10" s="1"/>
  <c r="CP123" i="10"/>
  <c r="CP124" i="10" s="1"/>
  <c r="CQ123" i="10"/>
  <c r="CQ124" i="10" s="1"/>
  <c r="CR123" i="10"/>
  <c r="CR124" i="10" s="1"/>
  <c r="CS123" i="10"/>
  <c r="CS124" i="10" s="1"/>
  <c r="CT123" i="10"/>
  <c r="CT124" i="10" s="1"/>
  <c r="CU123" i="10"/>
  <c r="CU124" i="10" s="1"/>
  <c r="CV123" i="10"/>
  <c r="CV124" i="10" s="1"/>
  <c r="CW123" i="10"/>
  <c r="CW124" i="10" s="1"/>
  <c r="CX123" i="10"/>
  <c r="CX124" i="10" s="1"/>
  <c r="CY123" i="10"/>
  <c r="CY124" i="10" s="1"/>
  <c r="CZ123" i="10"/>
  <c r="CZ124" i="10" s="1"/>
  <c r="DA123" i="10"/>
  <c r="DA124" i="10" s="1"/>
  <c r="DB123" i="10"/>
  <c r="DB124" i="10" s="1"/>
  <c r="DC123" i="10"/>
  <c r="DC124" i="10" s="1"/>
  <c r="DD123" i="10"/>
  <c r="DD124" i="10" s="1"/>
  <c r="DE123" i="10"/>
  <c r="DE124" i="10" s="1"/>
  <c r="DF123" i="10"/>
  <c r="DF124" i="10" s="1"/>
  <c r="K21" i="21"/>
  <c r="K88" i="21" s="1"/>
  <c r="K28" i="21"/>
  <c r="K59" i="21"/>
  <c r="K94" i="21" s="1"/>
  <c r="K63" i="21"/>
  <c r="K95" i="21" s="1"/>
  <c r="L59" i="21"/>
  <c r="L94" i="21" s="1"/>
  <c r="M59" i="21"/>
  <c r="M94" i="21" s="1"/>
  <c r="N59" i="21"/>
  <c r="N94" i="21" s="1"/>
  <c r="O59" i="21"/>
  <c r="O94" i="21" s="1"/>
  <c r="F74" i="19"/>
  <c r="F75" i="19"/>
  <c r="F76" i="19"/>
  <c r="F77" i="19"/>
  <c r="F78" i="19"/>
  <c r="F79" i="19"/>
  <c r="I148" i="10"/>
  <c r="I147" i="10"/>
  <c r="I146" i="10"/>
  <c r="I145" i="10"/>
  <c r="I144" i="10"/>
  <c r="I140" i="10"/>
  <c r="I137" i="10"/>
  <c r="I136" i="10"/>
  <c r="I135" i="10"/>
  <c r="H108" i="22"/>
  <c r="H107" i="22"/>
  <c r="H106" i="22"/>
  <c r="H105" i="22"/>
  <c r="H104" i="22"/>
  <c r="H103" i="22"/>
  <c r="H102" i="22"/>
  <c r="H101" i="22"/>
  <c r="H100" i="22"/>
  <c r="H98" i="22"/>
  <c r="H97" i="22"/>
  <c r="H96" i="22"/>
  <c r="H95" i="22"/>
  <c r="I23" i="20"/>
  <c r="DC125" i="10" l="1"/>
  <c r="CY125" i="10"/>
  <c r="CU125" i="10"/>
  <c r="CQ125" i="10"/>
  <c r="CM125" i="10"/>
  <c r="CI125" i="10"/>
  <c r="CE125" i="10"/>
  <c r="CA125" i="10"/>
  <c r="BW125" i="10"/>
  <c r="BS125" i="10"/>
  <c r="BO125" i="10"/>
  <c r="BK125" i="10"/>
  <c r="BG125" i="10"/>
  <c r="BC125" i="10"/>
  <c r="AY125" i="10"/>
  <c r="AU125" i="10"/>
  <c r="AQ125" i="10"/>
  <c r="AM125" i="10"/>
  <c r="AI125" i="10"/>
  <c r="AE125" i="10"/>
  <c r="AA125" i="10"/>
  <c r="W125" i="10"/>
  <c r="S125" i="10"/>
  <c r="DF125" i="10"/>
  <c r="DB125" i="10"/>
  <c r="CX125" i="10"/>
  <c r="CT125" i="10"/>
  <c r="CP125" i="10"/>
  <c r="CL125" i="10"/>
  <c r="CH125" i="10"/>
  <c r="CD125" i="10"/>
  <c r="BZ125" i="10"/>
  <c r="BV125" i="10"/>
  <c r="BR125" i="10"/>
  <c r="BN125" i="10"/>
  <c r="BJ125" i="10"/>
  <c r="BF125" i="10"/>
  <c r="BB125" i="10"/>
  <c r="AX125" i="10"/>
  <c r="AT125" i="10"/>
  <c r="AP125" i="10"/>
  <c r="AL125" i="10"/>
  <c r="AH125" i="10"/>
  <c r="AD125" i="10"/>
  <c r="Z125" i="10"/>
  <c r="V125" i="10"/>
  <c r="R125" i="10"/>
  <c r="DE125" i="10"/>
  <c r="DA125" i="10"/>
  <c r="CW125" i="10"/>
  <c r="CS125" i="10"/>
  <c r="CO125" i="10"/>
  <c r="CK125" i="10"/>
  <c r="CG125" i="10"/>
  <c r="CC125" i="10"/>
  <c r="BY125" i="10"/>
  <c r="BU125" i="10"/>
  <c r="BQ125" i="10"/>
  <c r="BM125" i="10"/>
  <c r="BI125" i="10"/>
  <c r="BE125" i="10"/>
  <c r="BA125" i="10"/>
  <c r="AW125" i="10"/>
  <c r="AS125" i="10"/>
  <c r="AO125" i="10"/>
  <c r="AK125" i="10"/>
  <c r="AG125" i="10"/>
  <c r="AC125" i="10"/>
  <c r="Y125" i="10"/>
  <c r="U125" i="10"/>
  <c r="Q125" i="10"/>
  <c r="DD125" i="10"/>
  <c r="CZ125" i="10"/>
  <c r="CV125" i="10"/>
  <c r="CR125" i="10"/>
  <c r="CN125" i="10"/>
  <c r="CJ125" i="10"/>
  <c r="CF125" i="10"/>
  <c r="CB125" i="10"/>
  <c r="BX125" i="10"/>
  <c r="BT125" i="10"/>
  <c r="BP125" i="10"/>
  <c r="BL125" i="10"/>
  <c r="BH125" i="10"/>
  <c r="BD125" i="10"/>
  <c r="AZ125" i="10"/>
  <c r="AV125" i="10"/>
  <c r="AR125" i="10"/>
  <c r="AN125" i="10"/>
  <c r="AJ125" i="10"/>
  <c r="AF125" i="10"/>
  <c r="AB125" i="10"/>
  <c r="X125" i="10"/>
  <c r="T125" i="10"/>
  <c r="P125" i="10"/>
  <c r="K125" i="10"/>
  <c r="K150" i="10" s="1"/>
  <c r="DA142" i="10"/>
  <c r="CS142" i="10"/>
  <c r="CK142" i="10"/>
  <c r="CC142" i="10"/>
  <c r="BU142" i="10"/>
  <c r="BM142" i="10"/>
  <c r="BE142" i="10"/>
  <c r="AW142" i="10"/>
  <c r="AO142" i="10"/>
  <c r="DD142" i="10"/>
  <c r="CZ142" i="10"/>
  <c r="CV142" i="10"/>
  <c r="CR142" i="10"/>
  <c r="CN142" i="10"/>
  <c r="CJ142" i="10"/>
  <c r="CF142" i="10"/>
  <c r="CB142" i="10"/>
  <c r="BX142" i="10"/>
  <c r="BT142" i="10"/>
  <c r="BP142" i="10"/>
  <c r="BL142" i="10"/>
  <c r="BH142" i="10"/>
  <c r="BD142" i="10"/>
  <c r="AZ142" i="10"/>
  <c r="AV142" i="10"/>
  <c r="AR142" i="10"/>
  <c r="AN142" i="10"/>
  <c r="AJ142" i="10"/>
  <c r="AF142" i="10"/>
  <c r="AB142" i="10"/>
  <c r="X142" i="10"/>
  <c r="DE142" i="10"/>
  <c r="CW142" i="10"/>
  <c r="CO142" i="10"/>
  <c r="CG142" i="10"/>
  <c r="BY142" i="10"/>
  <c r="BQ142" i="10"/>
  <c r="BI142" i="10"/>
  <c r="BA142" i="10"/>
  <c r="AS142" i="10"/>
  <c r="AK142" i="10"/>
  <c r="AG142" i="10"/>
  <c r="AC142" i="10"/>
  <c r="Y142" i="10"/>
  <c r="DC142" i="10"/>
  <c r="CY142" i="10"/>
  <c r="CU142" i="10"/>
  <c r="CQ142" i="10"/>
  <c r="CM142" i="10"/>
  <c r="CI142" i="10"/>
  <c r="CE142" i="10"/>
  <c r="CA142" i="10"/>
  <c r="BW142" i="10"/>
  <c r="BS142" i="10"/>
  <c r="BO142" i="10"/>
  <c r="BK142" i="10"/>
  <c r="BG142" i="10"/>
  <c r="BC142" i="10"/>
  <c r="AY142" i="10"/>
  <c r="AU142" i="10"/>
  <c r="AQ142" i="10"/>
  <c r="AM142" i="10"/>
  <c r="AI142" i="10"/>
  <c r="AE142" i="10"/>
  <c r="AA142" i="10"/>
  <c r="W142" i="10"/>
  <c r="DF142" i="10"/>
  <c r="DB142" i="10"/>
  <c r="CX142" i="10"/>
  <c r="CT142" i="10"/>
  <c r="CP142" i="10"/>
  <c r="CL142" i="10"/>
  <c r="CH142" i="10"/>
  <c r="CD142" i="10"/>
  <c r="BZ142" i="10"/>
  <c r="BV142" i="10"/>
  <c r="BR142" i="10"/>
  <c r="BN142" i="10"/>
  <c r="BJ142" i="10"/>
  <c r="BF142" i="10"/>
  <c r="BB142" i="10"/>
  <c r="AX142" i="10"/>
  <c r="AT142" i="10"/>
  <c r="AP142" i="10"/>
  <c r="AL142" i="10"/>
  <c r="AH142" i="10"/>
  <c r="AD142" i="10"/>
  <c r="Z142" i="10"/>
  <c r="V142" i="10"/>
  <c r="U142" i="10"/>
  <c r="Q142" i="10"/>
  <c r="R142" i="10"/>
  <c r="T142" i="10"/>
  <c r="P142" i="10"/>
  <c r="S142" i="10"/>
  <c r="K89" i="21"/>
  <c r="DE105" i="10"/>
  <c r="DE148" i="10"/>
  <c r="CW105" i="10"/>
  <c r="CW148" i="10"/>
  <c r="CS105" i="10"/>
  <c r="CS148" i="10"/>
  <c r="CK105" i="10"/>
  <c r="CK148" i="10"/>
  <c r="CC105" i="10"/>
  <c r="CC148" i="10"/>
  <c r="BU105" i="10"/>
  <c r="BU148" i="10"/>
  <c r="BM105" i="10"/>
  <c r="BM148" i="10"/>
  <c r="BE105" i="10"/>
  <c r="BE148" i="10"/>
  <c r="AW105" i="10"/>
  <c r="AW148" i="10"/>
  <c r="AO105" i="10"/>
  <c r="AO148" i="10"/>
  <c r="AK105" i="10"/>
  <c r="AK148" i="10"/>
  <c r="AC105" i="10"/>
  <c r="AC148" i="10"/>
  <c r="U105" i="10"/>
  <c r="U148" i="10"/>
  <c r="DD98" i="10"/>
  <c r="DD147" i="10"/>
  <c r="CV98" i="10"/>
  <c r="CV147" i="10"/>
  <c r="CN98" i="10"/>
  <c r="CN147" i="10"/>
  <c r="CF98" i="10"/>
  <c r="CF147" i="10"/>
  <c r="BX98" i="10"/>
  <c r="BX147" i="10"/>
  <c r="BP98" i="10"/>
  <c r="BP147" i="10"/>
  <c r="BH98" i="10"/>
  <c r="BH147" i="10"/>
  <c r="AZ98" i="10"/>
  <c r="AZ147" i="10"/>
  <c r="AR98" i="10"/>
  <c r="AR147" i="10"/>
  <c r="AJ98" i="10"/>
  <c r="AJ147" i="10"/>
  <c r="AF98" i="10"/>
  <c r="AF147" i="10"/>
  <c r="X98" i="10"/>
  <c r="X147" i="10"/>
  <c r="T98" i="10"/>
  <c r="T147" i="10"/>
  <c r="DC92" i="10"/>
  <c r="DC146" i="10"/>
  <c r="CU92" i="10"/>
  <c r="CU146" i="10"/>
  <c r="CM92" i="10"/>
  <c r="CM146" i="10"/>
  <c r="CE92" i="10"/>
  <c r="CE146" i="10"/>
  <c r="BS92" i="10"/>
  <c r="BS146" i="10"/>
  <c r="BK92" i="10"/>
  <c r="BK146" i="10"/>
  <c r="BC92" i="10"/>
  <c r="BC146" i="10"/>
  <c r="AU92" i="10"/>
  <c r="AU146" i="10"/>
  <c r="AM92" i="10"/>
  <c r="AM146" i="10"/>
  <c r="AE92" i="10"/>
  <c r="AE146" i="10"/>
  <c r="W92" i="10"/>
  <c r="W146" i="10"/>
  <c r="DB66" i="10"/>
  <c r="DB145" i="10"/>
  <c r="CH66" i="10"/>
  <c r="CH145" i="10"/>
  <c r="BB66" i="10"/>
  <c r="BB145" i="10"/>
  <c r="V66" i="10"/>
  <c r="V145" i="10"/>
  <c r="DD105" i="10"/>
  <c r="DD148" i="10"/>
  <c r="CZ105" i="10"/>
  <c r="CZ148" i="10"/>
  <c r="CV105" i="10"/>
  <c r="CV148" i="10"/>
  <c r="CR105" i="10"/>
  <c r="CR148" i="10"/>
  <c r="CN105" i="10"/>
  <c r="CN148" i="10"/>
  <c r="CJ105" i="10"/>
  <c r="CJ148" i="10"/>
  <c r="CF105" i="10"/>
  <c r="CF148" i="10"/>
  <c r="CB105" i="10"/>
  <c r="CB148" i="10"/>
  <c r="BX105" i="10"/>
  <c r="BX148" i="10"/>
  <c r="BT105" i="10"/>
  <c r="BT148" i="10"/>
  <c r="BP105" i="10"/>
  <c r="BP148" i="10"/>
  <c r="BL105" i="10"/>
  <c r="BL148" i="10"/>
  <c r="BH105" i="10"/>
  <c r="BH148" i="10"/>
  <c r="BD105" i="10"/>
  <c r="BD148" i="10"/>
  <c r="AZ105" i="10"/>
  <c r="AZ148" i="10"/>
  <c r="AV105" i="10"/>
  <c r="AV148" i="10"/>
  <c r="AR105" i="10"/>
  <c r="AR148" i="10"/>
  <c r="AN105" i="10"/>
  <c r="AN148" i="10"/>
  <c r="AJ105" i="10"/>
  <c r="AJ148" i="10"/>
  <c r="AF105" i="10"/>
  <c r="AF148" i="10"/>
  <c r="AB105" i="10"/>
  <c r="AB148" i="10"/>
  <c r="X105" i="10"/>
  <c r="X148" i="10"/>
  <c r="T105" i="10"/>
  <c r="T148" i="10"/>
  <c r="P105" i="10"/>
  <c r="P148" i="10"/>
  <c r="DC98" i="10"/>
  <c r="DC147" i="10"/>
  <c r="CY98" i="10"/>
  <c r="CY147" i="10"/>
  <c r="CU98" i="10"/>
  <c r="CU147" i="10"/>
  <c r="CQ98" i="10"/>
  <c r="CQ147" i="10"/>
  <c r="CM98" i="10"/>
  <c r="CM147" i="10"/>
  <c r="CI98" i="10"/>
  <c r="CI147" i="10"/>
  <c r="CE98" i="10"/>
  <c r="CE147" i="10"/>
  <c r="CA98" i="10"/>
  <c r="CA147" i="10"/>
  <c r="BW98" i="10"/>
  <c r="BW147" i="10"/>
  <c r="BS98" i="10"/>
  <c r="BS147" i="10"/>
  <c r="BO98" i="10"/>
  <c r="BO147" i="10"/>
  <c r="BK98" i="10"/>
  <c r="BK147" i="10"/>
  <c r="BG98" i="10"/>
  <c r="BG147" i="10"/>
  <c r="BC98" i="10"/>
  <c r="BC147" i="10"/>
  <c r="AY98" i="10"/>
  <c r="AY147" i="10"/>
  <c r="AU98" i="10"/>
  <c r="AU147" i="10"/>
  <c r="AQ98" i="10"/>
  <c r="AQ147" i="10"/>
  <c r="AM98" i="10"/>
  <c r="AM147" i="10"/>
  <c r="AI98" i="10"/>
  <c r="AI147" i="10"/>
  <c r="AE98" i="10"/>
  <c r="AE147" i="10"/>
  <c r="AA98" i="10"/>
  <c r="AA147" i="10"/>
  <c r="W98" i="10"/>
  <c r="W147" i="10"/>
  <c r="S98" i="10"/>
  <c r="S147" i="10"/>
  <c r="DF92" i="10"/>
  <c r="DF146" i="10"/>
  <c r="DB92" i="10"/>
  <c r="DB146" i="10"/>
  <c r="CX92" i="10"/>
  <c r="CX146" i="10"/>
  <c r="CT92" i="10"/>
  <c r="CT146" i="10"/>
  <c r="CP92" i="10"/>
  <c r="CP146" i="10"/>
  <c r="CL92" i="10"/>
  <c r="CL146" i="10"/>
  <c r="CH92" i="10"/>
  <c r="CH146" i="10"/>
  <c r="CD92" i="10"/>
  <c r="CD146" i="10"/>
  <c r="BZ92" i="10"/>
  <c r="BZ146" i="10"/>
  <c r="BV92" i="10"/>
  <c r="BV146" i="10"/>
  <c r="BR92" i="10"/>
  <c r="BR146" i="10"/>
  <c r="BN92" i="10"/>
  <c r="BN146" i="10"/>
  <c r="BJ92" i="10"/>
  <c r="BJ146" i="10"/>
  <c r="BF92" i="10"/>
  <c r="BF146" i="10"/>
  <c r="BB92" i="10"/>
  <c r="BB146" i="10"/>
  <c r="AX92" i="10"/>
  <c r="AX146" i="10"/>
  <c r="AT92" i="10"/>
  <c r="AT146" i="10"/>
  <c r="AP92" i="10"/>
  <c r="AP146" i="10"/>
  <c r="AL92" i="10"/>
  <c r="AL146" i="10"/>
  <c r="AH92" i="10"/>
  <c r="AH146" i="10"/>
  <c r="AD92" i="10"/>
  <c r="AD146" i="10"/>
  <c r="Z92" i="10"/>
  <c r="Z146" i="10"/>
  <c r="V92" i="10"/>
  <c r="V146" i="10"/>
  <c r="R92" i="10"/>
  <c r="R146" i="10"/>
  <c r="DE66" i="10"/>
  <c r="DE145" i="10"/>
  <c r="DA66" i="10"/>
  <c r="DA145" i="10"/>
  <c r="CW66" i="10"/>
  <c r="CW145" i="10"/>
  <c r="CS66" i="10"/>
  <c r="CS145" i="10"/>
  <c r="CO66" i="10"/>
  <c r="CO145" i="10"/>
  <c r="CK66" i="10"/>
  <c r="CK145" i="10"/>
  <c r="CG66" i="10"/>
  <c r="CG145" i="10"/>
  <c r="CC66" i="10"/>
  <c r="CC145" i="10"/>
  <c r="BY66" i="10"/>
  <c r="BY145" i="10"/>
  <c r="BU66" i="10"/>
  <c r="BU145" i="10"/>
  <c r="BQ66" i="10"/>
  <c r="BQ145" i="10"/>
  <c r="BM66" i="10"/>
  <c r="BM145" i="10"/>
  <c r="BI66" i="10"/>
  <c r="BI145" i="10"/>
  <c r="BE66" i="10"/>
  <c r="BE145" i="10"/>
  <c r="BA66" i="10"/>
  <c r="BA145" i="10"/>
  <c r="AW66" i="10"/>
  <c r="AW145" i="10"/>
  <c r="AS66" i="10"/>
  <c r="AS145" i="10"/>
  <c r="AO66" i="10"/>
  <c r="AO145" i="10"/>
  <c r="AK66" i="10"/>
  <c r="AK145" i="10"/>
  <c r="AG66" i="10"/>
  <c r="AG145" i="10"/>
  <c r="AC66" i="10"/>
  <c r="AC145" i="10"/>
  <c r="Y66" i="10"/>
  <c r="Y145" i="10"/>
  <c r="U66" i="10"/>
  <c r="U145" i="10"/>
  <c r="Q66" i="10"/>
  <c r="Q145" i="10"/>
  <c r="DA105" i="10"/>
  <c r="DA148" i="10"/>
  <c r="CO105" i="10"/>
  <c r="CO148" i="10"/>
  <c r="CG105" i="10"/>
  <c r="CG148" i="10"/>
  <c r="BY105" i="10"/>
  <c r="BY148" i="10"/>
  <c r="BQ105" i="10"/>
  <c r="BQ148" i="10"/>
  <c r="BI105" i="10"/>
  <c r="BI148" i="10"/>
  <c r="BA105" i="10"/>
  <c r="BA148" i="10"/>
  <c r="AS105" i="10"/>
  <c r="AS148" i="10"/>
  <c r="AG105" i="10"/>
  <c r="AG148" i="10"/>
  <c r="Y105" i="10"/>
  <c r="Y148" i="10"/>
  <c r="Q105" i="10"/>
  <c r="Q148" i="10"/>
  <c r="CZ98" i="10"/>
  <c r="CZ147" i="10"/>
  <c r="CR98" i="10"/>
  <c r="CR147" i="10"/>
  <c r="CJ98" i="10"/>
  <c r="CJ147" i="10"/>
  <c r="CB98" i="10"/>
  <c r="CB147" i="10"/>
  <c r="BT98" i="10"/>
  <c r="BT147" i="10"/>
  <c r="BL98" i="10"/>
  <c r="BL147" i="10"/>
  <c r="BD98" i="10"/>
  <c r="BD147" i="10"/>
  <c r="AV98" i="10"/>
  <c r="AV147" i="10"/>
  <c r="AN98" i="10"/>
  <c r="AN147" i="10"/>
  <c r="AB98" i="10"/>
  <c r="AB147" i="10"/>
  <c r="P98" i="10"/>
  <c r="P147" i="10"/>
  <c r="CY92" i="10"/>
  <c r="CY146" i="10"/>
  <c r="CQ92" i="10"/>
  <c r="CQ146" i="10"/>
  <c r="CI92" i="10"/>
  <c r="CI146" i="10"/>
  <c r="CA92" i="10"/>
  <c r="CA146" i="10"/>
  <c r="BW92" i="10"/>
  <c r="BW146" i="10"/>
  <c r="BO92" i="10"/>
  <c r="BO146" i="10"/>
  <c r="BG92" i="10"/>
  <c r="BG146" i="10"/>
  <c r="AY92" i="10"/>
  <c r="AY146" i="10"/>
  <c r="AQ92" i="10"/>
  <c r="AQ146" i="10"/>
  <c r="AI92" i="10"/>
  <c r="AI146" i="10"/>
  <c r="AA92" i="10"/>
  <c r="AA146" i="10"/>
  <c r="S92" i="10"/>
  <c r="S146" i="10"/>
  <c r="BV66" i="10"/>
  <c r="BV145" i="10"/>
  <c r="AP66" i="10"/>
  <c r="AP145" i="10"/>
  <c r="DC105" i="10"/>
  <c r="DC148" i="10"/>
  <c r="CY105" i="10"/>
  <c r="CY148" i="10"/>
  <c r="CU105" i="10"/>
  <c r="CU148" i="10"/>
  <c r="CQ105" i="10"/>
  <c r="CQ148" i="10"/>
  <c r="CM105" i="10"/>
  <c r="CM148" i="10"/>
  <c r="CI105" i="10"/>
  <c r="CI148" i="10"/>
  <c r="CE105" i="10"/>
  <c r="CE148" i="10"/>
  <c r="CA105" i="10"/>
  <c r="CA148" i="10"/>
  <c r="BW105" i="10"/>
  <c r="BW148" i="10"/>
  <c r="BS105" i="10"/>
  <c r="BS148" i="10"/>
  <c r="BO105" i="10"/>
  <c r="BO148" i="10"/>
  <c r="BK105" i="10"/>
  <c r="BK148" i="10"/>
  <c r="BG105" i="10"/>
  <c r="BG148" i="10"/>
  <c r="BC105" i="10"/>
  <c r="BC148" i="10"/>
  <c r="AY105" i="10"/>
  <c r="AY148" i="10"/>
  <c r="AU105" i="10"/>
  <c r="AU148" i="10"/>
  <c r="AQ105" i="10"/>
  <c r="AQ148" i="10"/>
  <c r="AM105" i="10"/>
  <c r="AM148" i="10"/>
  <c r="AI105" i="10"/>
  <c r="AI148" i="10"/>
  <c r="AE105" i="10"/>
  <c r="AE148" i="10"/>
  <c r="AA105" i="10"/>
  <c r="AA148" i="10"/>
  <c r="W105" i="10"/>
  <c r="W148" i="10"/>
  <c r="S105" i="10"/>
  <c r="S148" i="10"/>
  <c r="DF98" i="10"/>
  <c r="DF147" i="10"/>
  <c r="DB98" i="10"/>
  <c r="DB147" i="10"/>
  <c r="CX98" i="10"/>
  <c r="CX147" i="10"/>
  <c r="CT98" i="10"/>
  <c r="CT147" i="10"/>
  <c r="CP98" i="10"/>
  <c r="CP147" i="10"/>
  <c r="CL98" i="10"/>
  <c r="CL147" i="10"/>
  <c r="CH98" i="10"/>
  <c r="CH147" i="10"/>
  <c r="CD98" i="10"/>
  <c r="CD147" i="10"/>
  <c r="BZ98" i="10"/>
  <c r="BZ147" i="10"/>
  <c r="BV98" i="10"/>
  <c r="BV147" i="10"/>
  <c r="BR98" i="10"/>
  <c r="BR147" i="10"/>
  <c r="BN98" i="10"/>
  <c r="BN147" i="10"/>
  <c r="BJ98" i="10"/>
  <c r="BJ147" i="10"/>
  <c r="BF98" i="10"/>
  <c r="BF147" i="10"/>
  <c r="BB98" i="10"/>
  <c r="BB147" i="10"/>
  <c r="AX98" i="10"/>
  <c r="AX147" i="10"/>
  <c r="AT98" i="10"/>
  <c r="AT147" i="10"/>
  <c r="AP98" i="10"/>
  <c r="AP147" i="10"/>
  <c r="AL98" i="10"/>
  <c r="AL147" i="10"/>
  <c r="AH98" i="10"/>
  <c r="AH147" i="10"/>
  <c r="AD98" i="10"/>
  <c r="AD147" i="10"/>
  <c r="Z98" i="10"/>
  <c r="Z147" i="10"/>
  <c r="V98" i="10"/>
  <c r="V147" i="10"/>
  <c r="R98" i="10"/>
  <c r="R147" i="10"/>
  <c r="DE92" i="10"/>
  <c r="DE146" i="10"/>
  <c r="DA92" i="10"/>
  <c r="DA146" i="10"/>
  <c r="CW92" i="10"/>
  <c r="CW146" i="10"/>
  <c r="CS92" i="10"/>
  <c r="CS146" i="10"/>
  <c r="CO92" i="10"/>
  <c r="CO146" i="10"/>
  <c r="CK92" i="10"/>
  <c r="CK146" i="10"/>
  <c r="CG92" i="10"/>
  <c r="CG146" i="10"/>
  <c r="CC92" i="10"/>
  <c r="CC146" i="10"/>
  <c r="BY92" i="10"/>
  <c r="BY146" i="10"/>
  <c r="BU92" i="10"/>
  <c r="BU146" i="10"/>
  <c r="BQ92" i="10"/>
  <c r="BQ146" i="10"/>
  <c r="BM92" i="10"/>
  <c r="BM146" i="10"/>
  <c r="BI92" i="10"/>
  <c r="BI146" i="10"/>
  <c r="BE92" i="10"/>
  <c r="BE146" i="10"/>
  <c r="BA92" i="10"/>
  <c r="BA146" i="10"/>
  <c r="AW92" i="10"/>
  <c r="AW146" i="10"/>
  <c r="AS92" i="10"/>
  <c r="AS146" i="10"/>
  <c r="AO92" i="10"/>
  <c r="AO146" i="10"/>
  <c r="AK92" i="10"/>
  <c r="AK146" i="10"/>
  <c r="AG92" i="10"/>
  <c r="AG146" i="10"/>
  <c r="AC92" i="10"/>
  <c r="AC146" i="10"/>
  <c r="Y92" i="10"/>
  <c r="Y146" i="10"/>
  <c r="U92" i="10"/>
  <c r="U146" i="10"/>
  <c r="Q92" i="10"/>
  <c r="Q146" i="10"/>
  <c r="DD84" i="10"/>
  <c r="DD145" i="10"/>
  <c r="CZ84" i="10"/>
  <c r="CZ145" i="10"/>
  <c r="CV84" i="10"/>
  <c r="CV145" i="10"/>
  <c r="CR84" i="10"/>
  <c r="CR145" i="10"/>
  <c r="CN84" i="10"/>
  <c r="CN145" i="10"/>
  <c r="CJ84" i="10"/>
  <c r="CJ145" i="10"/>
  <c r="CF84" i="10"/>
  <c r="CF145" i="10"/>
  <c r="CB84" i="10"/>
  <c r="CB145" i="10"/>
  <c r="BX84" i="10"/>
  <c r="BX145" i="10"/>
  <c r="BT84" i="10"/>
  <c r="BT145" i="10"/>
  <c r="BP84" i="10"/>
  <c r="BP145" i="10"/>
  <c r="BL84" i="10"/>
  <c r="BL145" i="10"/>
  <c r="BH84" i="10"/>
  <c r="BH145" i="10"/>
  <c r="BD84" i="10"/>
  <c r="BD145" i="10"/>
  <c r="AZ84" i="10"/>
  <c r="AZ145" i="10"/>
  <c r="AV84" i="10"/>
  <c r="AV145" i="10"/>
  <c r="AR84" i="10"/>
  <c r="AR145" i="10"/>
  <c r="AN84" i="10"/>
  <c r="AN145" i="10"/>
  <c r="AJ84" i="10"/>
  <c r="AJ145" i="10"/>
  <c r="AF84" i="10"/>
  <c r="AF145" i="10"/>
  <c r="AB84" i="10"/>
  <c r="AB145" i="10"/>
  <c r="X84" i="10"/>
  <c r="X145" i="10"/>
  <c r="T84" i="10"/>
  <c r="T145" i="10"/>
  <c r="P84" i="10"/>
  <c r="P145" i="10"/>
  <c r="DF105" i="10"/>
  <c r="DF148" i="10"/>
  <c r="DB105" i="10"/>
  <c r="DB148" i="10"/>
  <c r="CX105" i="10"/>
  <c r="CX148" i="10"/>
  <c r="CT105" i="10"/>
  <c r="CT148" i="10"/>
  <c r="CP105" i="10"/>
  <c r="CP148" i="10"/>
  <c r="CL105" i="10"/>
  <c r="CL148" i="10"/>
  <c r="CH105" i="10"/>
  <c r="CH148" i="10"/>
  <c r="CD105" i="10"/>
  <c r="CD148" i="10"/>
  <c r="BZ105" i="10"/>
  <c r="BZ148" i="10"/>
  <c r="BV105" i="10"/>
  <c r="BV148" i="10"/>
  <c r="BR105" i="10"/>
  <c r="BR148" i="10"/>
  <c r="BN105" i="10"/>
  <c r="BN148" i="10"/>
  <c r="BJ105" i="10"/>
  <c r="BJ148" i="10"/>
  <c r="BF105" i="10"/>
  <c r="BF148" i="10"/>
  <c r="BB105" i="10"/>
  <c r="BB148" i="10"/>
  <c r="AX105" i="10"/>
  <c r="AX148" i="10"/>
  <c r="AT105" i="10"/>
  <c r="AT148" i="10"/>
  <c r="AP105" i="10"/>
  <c r="AP148" i="10"/>
  <c r="AL105" i="10"/>
  <c r="AL148" i="10"/>
  <c r="AH105" i="10"/>
  <c r="AH148" i="10"/>
  <c r="AD105" i="10"/>
  <c r="AD148" i="10"/>
  <c r="Z105" i="10"/>
  <c r="Z148" i="10"/>
  <c r="V105" i="10"/>
  <c r="V148" i="10"/>
  <c r="R105" i="10"/>
  <c r="R148" i="10"/>
  <c r="DE98" i="10"/>
  <c r="DE147" i="10"/>
  <c r="DA98" i="10"/>
  <c r="DA147" i="10"/>
  <c r="CW98" i="10"/>
  <c r="CW147" i="10"/>
  <c r="CS98" i="10"/>
  <c r="CS147" i="10"/>
  <c r="CO98" i="10"/>
  <c r="CO147" i="10"/>
  <c r="CK98" i="10"/>
  <c r="CK147" i="10"/>
  <c r="CG98" i="10"/>
  <c r="CG147" i="10"/>
  <c r="CC98" i="10"/>
  <c r="CC147" i="10"/>
  <c r="BY98" i="10"/>
  <c r="BY147" i="10"/>
  <c r="BU98" i="10"/>
  <c r="BU147" i="10"/>
  <c r="BQ98" i="10"/>
  <c r="BQ147" i="10"/>
  <c r="BM98" i="10"/>
  <c r="BM147" i="10"/>
  <c r="BI98" i="10"/>
  <c r="BI147" i="10"/>
  <c r="BE98" i="10"/>
  <c r="BE147" i="10"/>
  <c r="BA98" i="10"/>
  <c r="BA147" i="10"/>
  <c r="AW98" i="10"/>
  <c r="AW147" i="10"/>
  <c r="AS98" i="10"/>
  <c r="AS147" i="10"/>
  <c r="AO98" i="10"/>
  <c r="AO147" i="10"/>
  <c r="AK98" i="10"/>
  <c r="AK147" i="10"/>
  <c r="AG98" i="10"/>
  <c r="AG147" i="10"/>
  <c r="AC98" i="10"/>
  <c r="AC147" i="10"/>
  <c r="Y98" i="10"/>
  <c r="Y147" i="10"/>
  <c r="U98" i="10"/>
  <c r="U147" i="10"/>
  <c r="Q98" i="10"/>
  <c r="Q147" i="10"/>
  <c r="DD92" i="10"/>
  <c r="DD146" i="10"/>
  <c r="CZ92" i="10"/>
  <c r="CZ146" i="10"/>
  <c r="CV92" i="10"/>
  <c r="CV146" i="10"/>
  <c r="CR92" i="10"/>
  <c r="CR146" i="10"/>
  <c r="CN92" i="10"/>
  <c r="CN146" i="10"/>
  <c r="CJ92" i="10"/>
  <c r="CJ146" i="10"/>
  <c r="CF92" i="10"/>
  <c r="CF146" i="10"/>
  <c r="CB92" i="10"/>
  <c r="CB146" i="10"/>
  <c r="BX92" i="10"/>
  <c r="BX146" i="10"/>
  <c r="BT92" i="10"/>
  <c r="BT146" i="10"/>
  <c r="BP92" i="10"/>
  <c r="BP146" i="10"/>
  <c r="BL92" i="10"/>
  <c r="BL146" i="10"/>
  <c r="BH92" i="10"/>
  <c r="BH146" i="10"/>
  <c r="BD92" i="10"/>
  <c r="BD146" i="10"/>
  <c r="AZ92" i="10"/>
  <c r="AZ146" i="10"/>
  <c r="AV92" i="10"/>
  <c r="AV146" i="10"/>
  <c r="AR92" i="10"/>
  <c r="AR146" i="10"/>
  <c r="AN92" i="10"/>
  <c r="AN146" i="10"/>
  <c r="AJ92" i="10"/>
  <c r="AJ146" i="10"/>
  <c r="AF92" i="10"/>
  <c r="AF146" i="10"/>
  <c r="AB92" i="10"/>
  <c r="AB146" i="10"/>
  <c r="X92" i="10"/>
  <c r="X146" i="10"/>
  <c r="T92" i="10"/>
  <c r="T146" i="10"/>
  <c r="P92" i="10"/>
  <c r="P146" i="10"/>
  <c r="DC84" i="10"/>
  <c r="DC145" i="10"/>
  <c r="CY66" i="10"/>
  <c r="CY145" i="10"/>
  <c r="CU84" i="10"/>
  <c r="CU145" i="10"/>
  <c r="CQ66" i="10"/>
  <c r="CQ145" i="10"/>
  <c r="CM84" i="10"/>
  <c r="CM145" i="10"/>
  <c r="CI66" i="10"/>
  <c r="CI145" i="10"/>
  <c r="CE84" i="10"/>
  <c r="CE145" i="10"/>
  <c r="CA66" i="10"/>
  <c r="CA145" i="10"/>
  <c r="BW84" i="10"/>
  <c r="BW145" i="10"/>
  <c r="BS66" i="10"/>
  <c r="BS145" i="10"/>
  <c r="BO84" i="10"/>
  <c r="BO145" i="10"/>
  <c r="BK66" i="10"/>
  <c r="BK145" i="10"/>
  <c r="BG84" i="10"/>
  <c r="BG145" i="10"/>
  <c r="BC66" i="10"/>
  <c r="BC145" i="10"/>
  <c r="AY84" i="10"/>
  <c r="AY145" i="10"/>
  <c r="AU66" i="10"/>
  <c r="AU145" i="10"/>
  <c r="AQ84" i="10"/>
  <c r="AQ145" i="10"/>
  <c r="AM66" i="10"/>
  <c r="AM145" i="10"/>
  <c r="AI84" i="10"/>
  <c r="AI145" i="10"/>
  <c r="AE66" i="10"/>
  <c r="AE145" i="10"/>
  <c r="AA84" i="10"/>
  <c r="AA145" i="10"/>
  <c r="W66" i="10"/>
  <c r="W145" i="10"/>
  <c r="S84" i="10"/>
  <c r="S145" i="10"/>
  <c r="O77" i="21"/>
  <c r="O96" i="21" s="1"/>
  <c r="O97" i="21" s="1"/>
  <c r="S77" i="21"/>
  <c r="S96" i="21" s="1"/>
  <c r="S97" i="21" s="1"/>
  <c r="W77" i="21"/>
  <c r="W96" i="21" s="1"/>
  <c r="W97" i="21" s="1"/>
  <c r="AA77" i="21"/>
  <c r="AA96" i="21" s="1"/>
  <c r="AA97" i="21" s="1"/>
  <c r="AE77" i="21"/>
  <c r="AE96" i="21" s="1"/>
  <c r="AE97" i="21" s="1"/>
  <c r="AI77" i="21"/>
  <c r="AI96" i="21" s="1"/>
  <c r="AI97" i="21" s="1"/>
  <c r="AM77" i="21"/>
  <c r="AM96" i="21" s="1"/>
  <c r="AM97" i="21" s="1"/>
  <c r="AQ77" i="21"/>
  <c r="AQ96" i="21" s="1"/>
  <c r="AQ97" i="21" s="1"/>
  <c r="AU77" i="21"/>
  <c r="AU96" i="21" s="1"/>
  <c r="AU97" i="21" s="1"/>
  <c r="AY77" i="21"/>
  <c r="AY96" i="21" s="1"/>
  <c r="AY97" i="21" s="1"/>
  <c r="BC77" i="21"/>
  <c r="BC96" i="21" s="1"/>
  <c r="BC97" i="21" s="1"/>
  <c r="BG77" i="21"/>
  <c r="BG96" i="21" s="1"/>
  <c r="BG97" i="21" s="1"/>
  <c r="BK77" i="21"/>
  <c r="BK96" i="21" s="1"/>
  <c r="BK97" i="21" s="1"/>
  <c r="BO77" i="21"/>
  <c r="BO96" i="21" s="1"/>
  <c r="BO97" i="21" s="1"/>
  <c r="BS77" i="21"/>
  <c r="BS96" i="21" s="1"/>
  <c r="BS97" i="21" s="1"/>
  <c r="BW77" i="21"/>
  <c r="BW96" i="21" s="1"/>
  <c r="BW97" i="21" s="1"/>
  <c r="CA77" i="21"/>
  <c r="CA96" i="21" s="1"/>
  <c r="CA97" i="21" s="1"/>
  <c r="CE77" i="21"/>
  <c r="CE96" i="21" s="1"/>
  <c r="CE97" i="21" s="1"/>
  <c r="CI77" i="21"/>
  <c r="CI96" i="21" s="1"/>
  <c r="CI97" i="21" s="1"/>
  <c r="CM77" i="21"/>
  <c r="CM96" i="21" s="1"/>
  <c r="CM97" i="21" s="1"/>
  <c r="CQ77" i="21"/>
  <c r="CQ96" i="21" s="1"/>
  <c r="CQ97" i="21" s="1"/>
  <c r="CU77" i="21"/>
  <c r="CU96" i="21" s="1"/>
  <c r="CU97" i="21" s="1"/>
  <c r="CY77" i="21"/>
  <c r="CY96" i="21" s="1"/>
  <c r="CY97" i="21" s="1"/>
  <c r="DC77" i="21"/>
  <c r="DC96" i="21" s="1"/>
  <c r="DC97" i="21" s="1"/>
  <c r="M77" i="21"/>
  <c r="M96" i="21" s="1"/>
  <c r="M97" i="21" s="1"/>
  <c r="U77" i="21"/>
  <c r="U96" i="21" s="1"/>
  <c r="U97" i="21" s="1"/>
  <c r="AC77" i="21"/>
  <c r="AC96" i="21" s="1"/>
  <c r="AC97" i="21" s="1"/>
  <c r="AK77" i="21"/>
  <c r="AK96" i="21" s="1"/>
  <c r="AK97" i="21" s="1"/>
  <c r="AS77" i="21"/>
  <c r="AS96" i="21" s="1"/>
  <c r="AS97" i="21" s="1"/>
  <c r="BA77" i="21"/>
  <c r="BA96" i="21" s="1"/>
  <c r="BA97" i="21" s="1"/>
  <c r="BI77" i="21"/>
  <c r="BI96" i="21" s="1"/>
  <c r="BI97" i="21" s="1"/>
  <c r="BQ77" i="21"/>
  <c r="BQ96" i="21" s="1"/>
  <c r="BQ97" i="21" s="1"/>
  <c r="BY77" i="21"/>
  <c r="BY96" i="21" s="1"/>
  <c r="BY97" i="21" s="1"/>
  <c r="CG77" i="21"/>
  <c r="CG96" i="21" s="1"/>
  <c r="CG97" i="21" s="1"/>
  <c r="CO77" i="21"/>
  <c r="CO96" i="21" s="1"/>
  <c r="CO97" i="21" s="1"/>
  <c r="CW77" i="21"/>
  <c r="CW96" i="21" s="1"/>
  <c r="CW97" i="21" s="1"/>
  <c r="DE77" i="21"/>
  <c r="DE96" i="21" s="1"/>
  <c r="DE97" i="21" s="1"/>
  <c r="L77" i="21"/>
  <c r="L96" i="21" s="1"/>
  <c r="L97" i="21" s="1"/>
  <c r="P77" i="21"/>
  <c r="P96" i="21" s="1"/>
  <c r="P97" i="21" s="1"/>
  <c r="T77" i="21"/>
  <c r="T96" i="21" s="1"/>
  <c r="T97" i="21" s="1"/>
  <c r="X77" i="21"/>
  <c r="X96" i="21" s="1"/>
  <c r="X97" i="21" s="1"/>
  <c r="AB77" i="21"/>
  <c r="AB96" i="21" s="1"/>
  <c r="AB97" i="21" s="1"/>
  <c r="AF77" i="21"/>
  <c r="AF96" i="21" s="1"/>
  <c r="AF97" i="21" s="1"/>
  <c r="AJ77" i="21"/>
  <c r="AJ96" i="21" s="1"/>
  <c r="AJ97" i="21" s="1"/>
  <c r="AN77" i="21"/>
  <c r="AN96" i="21" s="1"/>
  <c r="AN97" i="21" s="1"/>
  <c r="AR77" i="21"/>
  <c r="AR96" i="21" s="1"/>
  <c r="AR97" i="21" s="1"/>
  <c r="AV77" i="21"/>
  <c r="AV96" i="21" s="1"/>
  <c r="AV97" i="21" s="1"/>
  <c r="AZ77" i="21"/>
  <c r="AZ96" i="21" s="1"/>
  <c r="AZ97" i="21" s="1"/>
  <c r="BD77" i="21"/>
  <c r="BD96" i="21" s="1"/>
  <c r="BD97" i="21" s="1"/>
  <c r="BH77" i="21"/>
  <c r="BH96" i="21" s="1"/>
  <c r="BH97" i="21" s="1"/>
  <c r="BL77" i="21"/>
  <c r="BL96" i="21" s="1"/>
  <c r="BL97" i="21" s="1"/>
  <c r="BP77" i="21"/>
  <c r="BP96" i="21" s="1"/>
  <c r="BP97" i="21" s="1"/>
  <c r="BT77" i="21"/>
  <c r="BT96" i="21" s="1"/>
  <c r="BT97" i="21" s="1"/>
  <c r="BX77" i="21"/>
  <c r="BX96" i="21" s="1"/>
  <c r="BX97" i="21" s="1"/>
  <c r="CB77" i="21"/>
  <c r="CB96" i="21" s="1"/>
  <c r="CB97" i="21" s="1"/>
  <c r="CF77" i="21"/>
  <c r="CF96" i="21" s="1"/>
  <c r="CF97" i="21" s="1"/>
  <c r="CJ77" i="21"/>
  <c r="CJ96" i="21" s="1"/>
  <c r="CJ97" i="21" s="1"/>
  <c r="CN77" i="21"/>
  <c r="CN96" i="21" s="1"/>
  <c r="CN97" i="21" s="1"/>
  <c r="CR77" i="21"/>
  <c r="CR96" i="21" s="1"/>
  <c r="CR97" i="21" s="1"/>
  <c r="CV77" i="21"/>
  <c r="CV96" i="21" s="1"/>
  <c r="CV97" i="21" s="1"/>
  <c r="CZ77" i="21"/>
  <c r="CZ96" i="21" s="1"/>
  <c r="CZ97" i="21" s="1"/>
  <c r="DD77" i="21"/>
  <c r="DD96" i="21" s="1"/>
  <c r="DD97" i="21" s="1"/>
  <c r="Q77" i="21"/>
  <c r="Q96" i="21" s="1"/>
  <c r="Q97" i="21" s="1"/>
  <c r="Y77" i="21"/>
  <c r="Y96" i="21" s="1"/>
  <c r="Y97" i="21" s="1"/>
  <c r="AG77" i="21"/>
  <c r="AG96" i="21" s="1"/>
  <c r="AG97" i="21" s="1"/>
  <c r="AO77" i="21"/>
  <c r="AO96" i="21" s="1"/>
  <c r="AO97" i="21" s="1"/>
  <c r="AW77" i="21"/>
  <c r="AW96" i="21" s="1"/>
  <c r="AW97" i="21" s="1"/>
  <c r="BE77" i="21"/>
  <c r="BE96" i="21" s="1"/>
  <c r="BE97" i="21" s="1"/>
  <c r="BM77" i="21"/>
  <c r="BM96" i="21" s="1"/>
  <c r="BM97" i="21" s="1"/>
  <c r="BU77" i="21"/>
  <c r="BU96" i="21" s="1"/>
  <c r="BU97" i="21" s="1"/>
  <c r="CC77" i="21"/>
  <c r="CC96" i="21" s="1"/>
  <c r="CC97" i="21" s="1"/>
  <c r="CK77" i="21"/>
  <c r="CK96" i="21" s="1"/>
  <c r="CK97" i="21" s="1"/>
  <c r="CS77" i="21"/>
  <c r="CS96" i="21" s="1"/>
  <c r="CS97" i="21" s="1"/>
  <c r="DA77" i="21"/>
  <c r="DA96" i="21" s="1"/>
  <c r="DA97" i="21" s="1"/>
  <c r="V77" i="21"/>
  <c r="V96" i="21" s="1"/>
  <c r="V97" i="21" s="1"/>
  <c r="AL77" i="21"/>
  <c r="AL96" i="21" s="1"/>
  <c r="AL97" i="21" s="1"/>
  <c r="BB77" i="21"/>
  <c r="BB96" i="21" s="1"/>
  <c r="BB97" i="21" s="1"/>
  <c r="BR77" i="21"/>
  <c r="BR96" i="21" s="1"/>
  <c r="BR97" i="21" s="1"/>
  <c r="CH77" i="21"/>
  <c r="CH96" i="21" s="1"/>
  <c r="CH97" i="21" s="1"/>
  <c r="CX77" i="21"/>
  <c r="CX96" i="21" s="1"/>
  <c r="CX97" i="21" s="1"/>
  <c r="N77" i="21"/>
  <c r="N96" i="21" s="1"/>
  <c r="N97" i="21" s="1"/>
  <c r="AT77" i="21"/>
  <c r="AT96" i="21" s="1"/>
  <c r="AT97" i="21" s="1"/>
  <c r="BZ77" i="21"/>
  <c r="BZ96" i="21" s="1"/>
  <c r="BZ97" i="21" s="1"/>
  <c r="DF77" i="21"/>
  <c r="DF96" i="21" s="1"/>
  <c r="DF97" i="21" s="1"/>
  <c r="R77" i="21"/>
  <c r="R96" i="21" s="1"/>
  <c r="R97" i="21" s="1"/>
  <c r="AX77" i="21"/>
  <c r="AX96" i="21" s="1"/>
  <c r="AX97" i="21" s="1"/>
  <c r="BN77" i="21"/>
  <c r="BN96" i="21" s="1"/>
  <c r="BN97" i="21" s="1"/>
  <c r="CT77" i="21"/>
  <c r="CT96" i="21" s="1"/>
  <c r="CT97" i="21" s="1"/>
  <c r="Z77" i="21"/>
  <c r="Z96" i="21" s="1"/>
  <c r="Z97" i="21" s="1"/>
  <c r="AP77" i="21"/>
  <c r="AP96" i="21" s="1"/>
  <c r="AP97" i="21" s="1"/>
  <c r="BF77" i="21"/>
  <c r="BF96" i="21" s="1"/>
  <c r="BF97" i="21" s="1"/>
  <c r="BV77" i="21"/>
  <c r="BV96" i="21" s="1"/>
  <c r="BV97" i="21" s="1"/>
  <c r="CL77" i="21"/>
  <c r="CL96" i="21" s="1"/>
  <c r="CL97" i="21" s="1"/>
  <c r="DB77" i="21"/>
  <c r="DB96" i="21" s="1"/>
  <c r="DB97" i="21" s="1"/>
  <c r="AD77" i="21"/>
  <c r="AD96" i="21" s="1"/>
  <c r="AD97" i="21" s="1"/>
  <c r="BJ77" i="21"/>
  <c r="BJ96" i="21" s="1"/>
  <c r="BJ97" i="21" s="1"/>
  <c r="CP77" i="21"/>
  <c r="CP96" i="21" s="1"/>
  <c r="CP97" i="21" s="1"/>
  <c r="AH77" i="21"/>
  <c r="AH96" i="21" s="1"/>
  <c r="AH97" i="21" s="1"/>
  <c r="CD77" i="21"/>
  <c r="CD96" i="21" s="1"/>
  <c r="CD97" i="21" s="1"/>
  <c r="I159" i="10"/>
  <c r="K77" i="21"/>
  <c r="K96" i="21" s="1"/>
  <c r="I96" i="21"/>
  <c r="I104" i="21" s="1"/>
  <c r="CQ84" i="10"/>
  <c r="AE84" i="10"/>
  <c r="CF66" i="10"/>
  <c r="T66" i="10"/>
  <c r="BS84" i="10"/>
  <c r="BH66" i="10"/>
  <c r="BK84" i="10"/>
  <c r="AZ66" i="10"/>
  <c r="CY84" i="10"/>
  <c r="AM84" i="10"/>
  <c r="CN66" i="10"/>
  <c r="AB66" i="10"/>
  <c r="CT66" i="10"/>
  <c r="CT84" i="10"/>
  <c r="CP66" i="10"/>
  <c r="CP84" i="10"/>
  <c r="CL66" i="10"/>
  <c r="CL84" i="10"/>
  <c r="CD66" i="10"/>
  <c r="CD84" i="10"/>
  <c r="BZ66" i="10"/>
  <c r="BZ84" i="10"/>
  <c r="BR66" i="10"/>
  <c r="BR84" i="10"/>
  <c r="AH66" i="10"/>
  <c r="AH84" i="10"/>
  <c r="CH84" i="10"/>
  <c r="BB84" i="10"/>
  <c r="V84" i="10"/>
  <c r="DF66" i="10"/>
  <c r="DF84" i="10"/>
  <c r="CX66" i="10"/>
  <c r="CX84" i="10"/>
  <c r="BN66" i="10"/>
  <c r="BN84" i="10"/>
  <c r="BJ66" i="10"/>
  <c r="BJ84" i="10"/>
  <c r="BF66" i="10"/>
  <c r="BF84" i="10"/>
  <c r="AX66" i="10"/>
  <c r="AX84" i="10"/>
  <c r="AT66" i="10"/>
  <c r="AT84" i="10"/>
  <c r="AL66" i="10"/>
  <c r="AL84" i="10"/>
  <c r="AD66" i="10"/>
  <c r="AD84" i="10"/>
  <c r="Z66" i="10"/>
  <c r="Z84" i="10"/>
  <c r="R66" i="10"/>
  <c r="R84" i="10"/>
  <c r="DB84" i="10"/>
  <c r="BV84" i="10"/>
  <c r="AP84" i="10"/>
  <c r="CA84" i="10"/>
  <c r="AU84" i="10"/>
  <c r="DD66" i="10"/>
  <c r="BX66" i="10"/>
  <c r="AR66" i="10"/>
  <c r="CI84" i="10"/>
  <c r="BC84" i="10"/>
  <c r="W84" i="10"/>
  <c r="CV66" i="10"/>
  <c r="BP66" i="10"/>
  <c r="AJ66" i="10"/>
  <c r="F22" i="20"/>
  <c r="I73" i="20"/>
  <c r="DC66" i="10"/>
  <c r="CU66" i="10"/>
  <c r="CM66" i="10"/>
  <c r="CE66" i="10"/>
  <c r="BW66" i="10"/>
  <c r="BO66" i="10"/>
  <c r="BG66" i="10"/>
  <c r="AY66" i="10"/>
  <c r="AQ66" i="10"/>
  <c r="AI66" i="10"/>
  <c r="AA66" i="10"/>
  <c r="S66" i="10"/>
  <c r="CZ66" i="10"/>
  <c r="CR66" i="10"/>
  <c r="CJ66" i="10"/>
  <c r="CB66" i="10"/>
  <c r="BT66" i="10"/>
  <c r="BL66" i="10"/>
  <c r="BD66" i="10"/>
  <c r="AV66" i="10"/>
  <c r="AN66" i="10"/>
  <c r="AF66" i="10"/>
  <c r="X66" i="10"/>
  <c r="P66" i="10"/>
  <c r="DE84" i="10"/>
  <c r="DA84" i="10"/>
  <c r="CW84" i="10"/>
  <c r="CS84" i="10"/>
  <c r="CO84" i="10"/>
  <c r="CK84" i="10"/>
  <c r="CG84" i="10"/>
  <c r="CC84" i="10"/>
  <c r="BY84" i="10"/>
  <c r="BU84" i="10"/>
  <c r="BQ84" i="10"/>
  <c r="BM84" i="10"/>
  <c r="BI84" i="10"/>
  <c r="BE84" i="10"/>
  <c r="BA84" i="10"/>
  <c r="AW84" i="10"/>
  <c r="AS84" i="10"/>
  <c r="AO84" i="10"/>
  <c r="AK84" i="10"/>
  <c r="AG84" i="10"/>
  <c r="AC84" i="10"/>
  <c r="Y84" i="10"/>
  <c r="U84" i="10"/>
  <c r="Q84" i="10"/>
  <c r="D114" i="22"/>
  <c r="I61" i="19"/>
  <c r="I79" i="19" s="1"/>
  <c r="D113" i="22"/>
  <c r="I116" i="10"/>
  <c r="I149" i="10" s="1"/>
  <c r="F96" i="22"/>
  <c r="F97" i="22"/>
  <c r="F98" i="22"/>
  <c r="F100" i="22"/>
  <c r="F101" i="22"/>
  <c r="F102" i="22"/>
  <c r="F103" i="22"/>
  <c r="F104" i="22"/>
  <c r="F105" i="22"/>
  <c r="F106" i="22"/>
  <c r="F107" i="22"/>
  <c r="F108" i="22"/>
  <c r="F95" i="22"/>
  <c r="D112" i="22"/>
  <c r="L61" i="10"/>
  <c r="L63" i="10" s="1"/>
  <c r="L143" i="10" s="1"/>
  <c r="M61" i="10"/>
  <c r="M63" i="10" s="1"/>
  <c r="M143" i="10" s="1"/>
  <c r="N61" i="10"/>
  <c r="N63" i="10" s="1"/>
  <c r="N143" i="10" s="1"/>
  <c r="O61" i="10"/>
  <c r="O63" i="10" s="1"/>
  <c r="O143" i="10" s="1"/>
  <c r="K63" i="10"/>
  <c r="K143" i="10" s="1"/>
  <c r="F96" i="21"/>
  <c r="E96" i="21"/>
  <c r="C96" i="21"/>
  <c r="E95" i="21"/>
  <c r="C95" i="21"/>
  <c r="F94" i="21"/>
  <c r="F90" i="21"/>
  <c r="F92" i="21"/>
  <c r="F93" i="21"/>
  <c r="F89" i="21"/>
  <c r="F86" i="21"/>
  <c r="F88" i="21"/>
  <c r="C70" i="21"/>
  <c r="C62" i="21"/>
  <c r="B62" i="21"/>
  <c r="C56" i="21"/>
  <c r="C52" i="21"/>
  <c r="C34" i="21"/>
  <c r="C19" i="21"/>
  <c r="C9" i="21"/>
  <c r="F77" i="20"/>
  <c r="F76" i="20"/>
  <c r="F75" i="20"/>
  <c r="F74" i="20"/>
  <c r="F73" i="20"/>
  <c r="F72" i="20"/>
  <c r="C60" i="19"/>
  <c r="C57" i="19"/>
  <c r="B57" i="19"/>
  <c r="C54" i="19"/>
  <c r="B54" i="19"/>
  <c r="C48" i="19"/>
  <c r="C44" i="19"/>
  <c r="C40" i="19"/>
  <c r="C33" i="19"/>
  <c r="B33" i="19"/>
  <c r="C30" i="19"/>
  <c r="C27" i="19"/>
  <c r="C24" i="19"/>
  <c r="C15" i="19"/>
  <c r="C6" i="19"/>
  <c r="B84" i="10"/>
  <c r="CB116" i="10" l="1"/>
  <c r="CB149" i="10" s="1"/>
  <c r="K116" i="10"/>
  <c r="K149" i="10" s="1"/>
  <c r="F81" i="20"/>
  <c r="F83" i="20"/>
  <c r="Z121" i="10"/>
  <c r="Z150" i="10"/>
  <c r="BV121" i="10"/>
  <c r="BV150" i="10"/>
  <c r="Y121" i="10"/>
  <c r="Y150" i="10"/>
  <c r="BU121" i="10"/>
  <c r="BU150" i="10"/>
  <c r="AI121" i="10"/>
  <c r="AI150" i="10"/>
  <c r="AZ121" i="10"/>
  <c r="AZ150" i="10"/>
  <c r="AD121" i="10"/>
  <c r="AD150" i="10"/>
  <c r="BJ121" i="10"/>
  <c r="BJ150" i="10"/>
  <c r="DF121" i="10"/>
  <c r="DF150" i="10"/>
  <c r="AS121" i="10"/>
  <c r="AS150" i="10"/>
  <c r="CS121" i="10"/>
  <c r="CS150" i="10"/>
  <c r="BW121" i="10"/>
  <c r="BW150" i="10"/>
  <c r="CI121" i="10"/>
  <c r="CI150" i="10"/>
  <c r="DC121" i="10"/>
  <c r="DC150" i="10"/>
  <c r="BH121" i="10"/>
  <c r="BH150" i="10"/>
  <c r="DD121" i="10"/>
  <c r="DD150" i="10"/>
  <c r="AN121" i="10"/>
  <c r="AN150" i="10"/>
  <c r="BD121" i="10"/>
  <c r="BD150" i="10"/>
  <c r="CN121" i="10"/>
  <c r="CN150" i="10"/>
  <c r="T121" i="10"/>
  <c r="T150" i="10"/>
  <c r="CW121" i="10"/>
  <c r="CW150" i="10"/>
  <c r="BF121" i="10"/>
  <c r="BF150" i="10"/>
  <c r="CL121" i="10"/>
  <c r="CL150" i="10"/>
  <c r="AO121" i="10"/>
  <c r="AO150" i="10"/>
  <c r="CO121" i="10"/>
  <c r="CO150" i="10"/>
  <c r="BO121" i="10"/>
  <c r="BO150" i="10"/>
  <c r="BK121" i="10"/>
  <c r="BK150" i="10"/>
  <c r="CU121" i="10"/>
  <c r="CU150" i="10"/>
  <c r="CR121" i="10"/>
  <c r="CR150" i="10"/>
  <c r="CF121" i="10"/>
  <c r="CF150" i="10"/>
  <c r="BL121" i="10"/>
  <c r="BL150" i="10"/>
  <c r="AT121" i="10"/>
  <c r="AT150" i="10"/>
  <c r="BZ121" i="10"/>
  <c r="BZ150" i="10"/>
  <c r="CP121" i="10"/>
  <c r="CP150" i="10"/>
  <c r="AC121" i="10"/>
  <c r="AC150" i="10"/>
  <c r="BI121" i="10"/>
  <c r="BI150" i="10"/>
  <c r="BY121" i="10"/>
  <c r="BY150" i="10"/>
  <c r="AQ121" i="10"/>
  <c r="AQ150" i="10"/>
  <c r="AM121" i="10"/>
  <c r="AM150" i="10"/>
  <c r="BS121" i="10"/>
  <c r="BS150" i="10"/>
  <c r="CA121" i="10"/>
  <c r="CA150" i="10"/>
  <c r="AH121" i="10"/>
  <c r="AH150" i="10"/>
  <c r="AX121" i="10"/>
  <c r="AX150" i="10"/>
  <c r="BN121" i="10"/>
  <c r="BN150" i="10"/>
  <c r="CD121" i="10"/>
  <c r="CD150" i="10"/>
  <c r="CT121" i="10"/>
  <c r="CT150" i="10"/>
  <c r="S121" i="10"/>
  <c r="S150" i="10"/>
  <c r="Q121" i="10"/>
  <c r="Q150" i="10"/>
  <c r="AG121" i="10"/>
  <c r="AG150" i="10"/>
  <c r="AW121" i="10"/>
  <c r="AW150" i="10"/>
  <c r="BM121" i="10"/>
  <c r="BM150" i="10"/>
  <c r="CC121" i="10"/>
  <c r="CC150" i="10"/>
  <c r="DA121" i="10"/>
  <c r="DA150" i="10"/>
  <c r="AY121" i="10"/>
  <c r="AY150" i="10"/>
  <c r="AU121" i="10"/>
  <c r="AU150" i="10"/>
  <c r="CQ121" i="10"/>
  <c r="CQ150" i="10"/>
  <c r="CE121" i="10"/>
  <c r="CE150" i="10"/>
  <c r="BT121" i="10"/>
  <c r="BT150" i="10"/>
  <c r="P121" i="10"/>
  <c r="P150" i="10"/>
  <c r="AR121" i="10"/>
  <c r="AR150" i="10"/>
  <c r="BP121" i="10"/>
  <c r="BP150" i="10"/>
  <c r="CV121" i="10"/>
  <c r="CV150" i="10"/>
  <c r="CB121" i="10"/>
  <c r="CB150" i="10"/>
  <c r="AP121" i="10"/>
  <c r="AP150" i="10"/>
  <c r="DB121" i="10"/>
  <c r="DB150" i="10"/>
  <c r="BE121" i="10"/>
  <c r="BE150" i="10"/>
  <c r="AE121" i="10"/>
  <c r="AE150" i="10"/>
  <c r="AF121" i="10"/>
  <c r="AF150" i="10"/>
  <c r="AB121" i="10"/>
  <c r="AB150" i="10"/>
  <c r="CG121" i="10"/>
  <c r="CG150" i="10"/>
  <c r="CB114" i="10"/>
  <c r="V121" i="10"/>
  <c r="V150" i="10"/>
  <c r="AL121" i="10"/>
  <c r="AL150" i="10"/>
  <c r="BB121" i="10"/>
  <c r="BB150" i="10"/>
  <c r="BR121" i="10"/>
  <c r="BR150" i="10"/>
  <c r="CH121" i="10"/>
  <c r="CH150" i="10"/>
  <c r="CX121" i="10"/>
  <c r="CX150" i="10"/>
  <c r="R121" i="10"/>
  <c r="R150" i="10"/>
  <c r="U121" i="10"/>
  <c r="U150" i="10"/>
  <c r="AK121" i="10"/>
  <c r="AK150" i="10"/>
  <c r="BA121" i="10"/>
  <c r="BA150" i="10"/>
  <c r="BQ121" i="10"/>
  <c r="BQ150" i="10"/>
  <c r="CK121" i="10"/>
  <c r="CK150" i="10"/>
  <c r="DE121" i="10"/>
  <c r="DE150" i="10"/>
  <c r="AA121" i="10"/>
  <c r="AA150" i="10"/>
  <c r="BG121" i="10"/>
  <c r="BG150" i="10"/>
  <c r="W121" i="10"/>
  <c r="W150" i="10"/>
  <c r="BC121" i="10"/>
  <c r="BC150" i="10"/>
  <c r="CY121" i="10"/>
  <c r="CY150" i="10"/>
  <c r="CM121" i="10"/>
  <c r="CM150" i="10"/>
  <c r="CJ121" i="10"/>
  <c r="CJ150" i="10"/>
  <c r="X121" i="10"/>
  <c r="X150" i="10"/>
  <c r="AV121" i="10"/>
  <c r="AV150" i="10"/>
  <c r="BX121" i="10"/>
  <c r="BX150" i="10"/>
  <c r="AJ121" i="10"/>
  <c r="AJ150" i="10"/>
  <c r="CZ121" i="10"/>
  <c r="CZ150" i="10"/>
  <c r="F98" i="21"/>
  <c r="F104" i="21"/>
  <c r="G104" i="21" s="1"/>
  <c r="H104" i="21" s="1"/>
  <c r="I63" i="10"/>
  <c r="BG116" i="10"/>
  <c r="BG149" i="10" s="1"/>
  <c r="AS116" i="10"/>
  <c r="AS149" i="10" s="1"/>
  <c r="DC116" i="10"/>
  <c r="DC149" i="10" s="1"/>
  <c r="BN116" i="10"/>
  <c r="BN149" i="10" s="1"/>
  <c r="CM116" i="10"/>
  <c r="CM149" i="10" s="1"/>
  <c r="S116" i="10"/>
  <c r="S149" i="10" s="1"/>
  <c r="AX116" i="10"/>
  <c r="AX149" i="10" s="1"/>
  <c r="AJ116" i="10"/>
  <c r="AJ149" i="10" s="1"/>
  <c r="CG116" i="10"/>
  <c r="CG149" i="10" s="1"/>
  <c r="CD116" i="10"/>
  <c r="CD149" i="10" s="1"/>
  <c r="CZ116" i="10"/>
  <c r="CZ149" i="10" s="1"/>
  <c r="AN116" i="10"/>
  <c r="AN149" i="10" s="1"/>
  <c r="AC116" i="10"/>
  <c r="AC149" i="10" s="1"/>
  <c r="BA116" i="10"/>
  <c r="BA149" i="10" s="1"/>
  <c r="BW116" i="10"/>
  <c r="BW149" i="10" s="1"/>
  <c r="CT116" i="10"/>
  <c r="CT149" i="10" s="1"/>
  <c r="AB116" i="10"/>
  <c r="AB149" i="10" s="1"/>
  <c r="BT116" i="10"/>
  <c r="BT149" i="10" s="1"/>
  <c r="V116" i="10"/>
  <c r="V149" i="10" s="1"/>
  <c r="BI116" i="10"/>
  <c r="BI149" i="10" s="1"/>
  <c r="CO116" i="10"/>
  <c r="CO149" i="10" s="1"/>
  <c r="CY116" i="10"/>
  <c r="CY149" i="10" s="1"/>
  <c r="CI116" i="10"/>
  <c r="CI149" i="10" s="1"/>
  <c r="BS116" i="10"/>
  <c r="BS149" i="10" s="1"/>
  <c r="BC116" i="10"/>
  <c r="BC149" i="10" s="1"/>
  <c r="AI116" i="10"/>
  <c r="AI149" i="10" s="1"/>
  <c r="DF116" i="10"/>
  <c r="DF149" i="10" s="1"/>
  <c r="CP116" i="10"/>
  <c r="CP149" i="10" s="1"/>
  <c r="BZ116" i="10"/>
  <c r="BZ149" i="10" s="1"/>
  <c r="BJ116" i="10"/>
  <c r="BJ149" i="10" s="1"/>
  <c r="AR116" i="10"/>
  <c r="AR149" i="10" s="1"/>
  <c r="W116" i="10"/>
  <c r="W149" i="10" s="1"/>
  <c r="AO116" i="10"/>
  <c r="AO149" i="10" s="1"/>
  <c r="Y116" i="10"/>
  <c r="Y149" i="10" s="1"/>
  <c r="AU116" i="10"/>
  <c r="AU149" i="10" s="1"/>
  <c r="Z116" i="10"/>
  <c r="Z149" i="10" s="1"/>
  <c r="P116" i="10"/>
  <c r="P149" i="10" s="1"/>
  <c r="AL116" i="10"/>
  <c r="AL149" i="10" s="1"/>
  <c r="BE116" i="10"/>
  <c r="BE149" i="10" s="1"/>
  <c r="BU116" i="10"/>
  <c r="BU149" i="10" s="1"/>
  <c r="CK116" i="10"/>
  <c r="CK149" i="10" s="1"/>
  <c r="DA116" i="10"/>
  <c r="DA149" i="10" s="1"/>
  <c r="AE116" i="10"/>
  <c r="AE149" i="10" s="1"/>
  <c r="BP116" i="10"/>
  <c r="BP149" i="10" s="1"/>
  <c r="CV116" i="10"/>
  <c r="CV149" i="10" s="1"/>
  <c r="T116" i="10"/>
  <c r="T149" i="10" s="1"/>
  <c r="AP116" i="10"/>
  <c r="AP149" i="10" s="1"/>
  <c r="BH116" i="10"/>
  <c r="BH149" i="10" s="1"/>
  <c r="BX116" i="10"/>
  <c r="BX149" i="10" s="1"/>
  <c r="CN116" i="10"/>
  <c r="CN149" i="10" s="1"/>
  <c r="DD116" i="10"/>
  <c r="DD149" i="10" s="1"/>
  <c r="AZ116" i="10"/>
  <c r="AZ149" i="10" s="1"/>
  <c r="CF116" i="10"/>
  <c r="CF149" i="10" s="1"/>
  <c r="AA116" i="10"/>
  <c r="AA149" i="10" s="1"/>
  <c r="AV116" i="10"/>
  <c r="AV149" i="10" s="1"/>
  <c r="BM116" i="10"/>
  <c r="BM149" i="10" s="1"/>
  <c r="CC116" i="10"/>
  <c r="CC149" i="10" s="1"/>
  <c r="CS116" i="10"/>
  <c r="CS149" i="10" s="1"/>
  <c r="AF116" i="10"/>
  <c r="AF149" i="10" s="1"/>
  <c r="BQ116" i="10"/>
  <c r="BQ149" i="10" s="1"/>
  <c r="CW116" i="10"/>
  <c r="CW149" i="10" s="1"/>
  <c r="CU116" i="10"/>
  <c r="CU149" i="10" s="1"/>
  <c r="CE116" i="10"/>
  <c r="CE149" i="10" s="1"/>
  <c r="BO116" i="10"/>
  <c r="BO149" i="10" s="1"/>
  <c r="AY116" i="10"/>
  <c r="AY149" i="10" s="1"/>
  <c r="AD116" i="10"/>
  <c r="AD149" i="10" s="1"/>
  <c r="DB116" i="10"/>
  <c r="DB149" i="10" s="1"/>
  <c r="CL116" i="10"/>
  <c r="CL149" i="10" s="1"/>
  <c r="BV116" i="10"/>
  <c r="BV149" i="10" s="1"/>
  <c r="BF116" i="10"/>
  <c r="BF149" i="10" s="1"/>
  <c r="AM116" i="10"/>
  <c r="AM149" i="10" s="1"/>
  <c r="R116" i="10"/>
  <c r="R149" i="10" s="1"/>
  <c r="AK116" i="10"/>
  <c r="AK149" i="10" s="1"/>
  <c r="U116" i="10"/>
  <c r="U149" i="10" s="1"/>
  <c r="BD116" i="10"/>
  <c r="BD149" i="10" s="1"/>
  <c r="CJ116" i="10"/>
  <c r="CJ149" i="10" s="1"/>
  <c r="AQ116" i="10"/>
  <c r="AQ149" i="10" s="1"/>
  <c r="BY116" i="10"/>
  <c r="BY149" i="10" s="1"/>
  <c r="DE116" i="10"/>
  <c r="DE149" i="10" s="1"/>
  <c r="CQ116" i="10"/>
  <c r="CQ149" i="10" s="1"/>
  <c r="CA116" i="10"/>
  <c r="CA149" i="10" s="1"/>
  <c r="BK116" i="10"/>
  <c r="BK149" i="10" s="1"/>
  <c r="AT116" i="10"/>
  <c r="AT149" i="10" s="1"/>
  <c r="X116" i="10"/>
  <c r="X149" i="10" s="1"/>
  <c r="CX116" i="10"/>
  <c r="CX149" i="10" s="1"/>
  <c r="CH116" i="10"/>
  <c r="CH149" i="10" s="1"/>
  <c r="BR116" i="10"/>
  <c r="BR149" i="10" s="1"/>
  <c r="BB116" i="10"/>
  <c r="BB149" i="10" s="1"/>
  <c r="AH116" i="10"/>
  <c r="AH149" i="10" s="1"/>
  <c r="AW116" i="10"/>
  <c r="AW149" i="10" s="1"/>
  <c r="AG116" i="10"/>
  <c r="AG149" i="10" s="1"/>
  <c r="Q116" i="10"/>
  <c r="Q149" i="10" s="1"/>
  <c r="BL116" i="10"/>
  <c r="BL149" i="10" s="1"/>
  <c r="CR116" i="10"/>
  <c r="CR149" i="10" s="1"/>
  <c r="F78" i="20"/>
  <c r="F102" i="21"/>
  <c r="D72" i="18"/>
  <c r="D71" i="18"/>
  <c r="D70" i="18"/>
  <c r="D69" i="18"/>
  <c r="D68" i="18"/>
  <c r="B57" i="10"/>
  <c r="B67" i="10"/>
  <c r="C67" i="10"/>
  <c r="C84" i="10"/>
  <c r="C92" i="10"/>
  <c r="C98" i="10"/>
  <c r="C105" i="10"/>
  <c r="C114" i="10"/>
  <c r="C121" i="10"/>
  <c r="B105" i="10"/>
  <c r="C57" i="10"/>
  <c r="C47" i="10"/>
  <c r="C37" i="10"/>
  <c r="C33" i="10"/>
  <c r="C27" i="10"/>
  <c r="C21" i="10"/>
  <c r="C14" i="10"/>
  <c r="C6" i="10"/>
  <c r="G68" i="18"/>
  <c r="G69" i="18"/>
  <c r="G70" i="18"/>
  <c r="G71" i="18"/>
  <c r="G72" i="18"/>
  <c r="G73" i="18"/>
  <c r="G74" i="18"/>
  <c r="G67" i="18"/>
  <c r="F75" i="18"/>
  <c r="N75" i="18"/>
  <c r="Q75" i="18" s="1"/>
  <c r="O71" i="18"/>
  <c r="N71" i="18" s="1"/>
  <c r="Q71" i="18" s="1"/>
  <c r="O69" i="18"/>
  <c r="N69" i="18" s="1"/>
  <c r="P68" i="18"/>
  <c r="O68" i="18"/>
  <c r="N68" i="18" s="1"/>
  <c r="Q68" i="18" s="1"/>
  <c r="O67" i="18"/>
  <c r="N67" i="18" s="1"/>
  <c r="Q67" i="18" s="1"/>
  <c r="O60" i="18"/>
  <c r="N60" i="18" s="1"/>
  <c r="G60" i="18"/>
  <c r="H63" i="21"/>
  <c r="H26" i="21"/>
  <c r="G54" i="20"/>
  <c r="I50" i="20" s="1"/>
  <c r="L58" i="19"/>
  <c r="M58" i="19"/>
  <c r="M78" i="19" s="1"/>
  <c r="N58" i="19"/>
  <c r="N78" i="19" s="1"/>
  <c r="O58" i="19"/>
  <c r="O78" i="19" s="1"/>
  <c r="K58" i="19"/>
  <c r="L55" i="19"/>
  <c r="L77" i="19" s="1"/>
  <c r="M55" i="19"/>
  <c r="M77" i="19" s="1"/>
  <c r="N55" i="19"/>
  <c r="N77" i="19" s="1"/>
  <c r="O55" i="19"/>
  <c r="O77" i="19" s="1"/>
  <c r="K55" i="19"/>
  <c r="F92" i="20" l="1"/>
  <c r="BB114" i="10"/>
  <c r="CJ114" i="10"/>
  <c r="CL114" i="10"/>
  <c r="BM114" i="10"/>
  <c r="BH114" i="10"/>
  <c r="P114" i="10"/>
  <c r="BC114" i="10"/>
  <c r="AC114" i="10"/>
  <c r="CM114" i="10"/>
  <c r="AG114" i="10"/>
  <c r="BR114" i="10"/>
  <c r="DE114" i="10"/>
  <c r="BD114" i="10"/>
  <c r="AM114" i="10"/>
  <c r="DB114" i="10"/>
  <c r="CE114" i="10"/>
  <c r="AF114" i="10"/>
  <c r="AV114" i="10"/>
  <c r="DD114" i="10"/>
  <c r="AP114" i="10"/>
  <c r="AE114" i="10"/>
  <c r="BU114" i="10"/>
  <c r="Z114" i="10"/>
  <c r="W114" i="10"/>
  <c r="CP114" i="10"/>
  <c r="BS114" i="10"/>
  <c r="BI114" i="10"/>
  <c r="CT114" i="10"/>
  <c r="AN114" i="10"/>
  <c r="AJ114" i="10"/>
  <c r="BN114" i="10"/>
  <c r="CQ114" i="10"/>
  <c r="BQ114" i="10"/>
  <c r="BP114" i="10"/>
  <c r="AO114" i="10"/>
  <c r="CO114" i="10"/>
  <c r="CG114" i="10"/>
  <c r="AT114" i="10"/>
  <c r="CR114" i="10"/>
  <c r="AW114" i="10"/>
  <c r="CH114" i="10"/>
  <c r="BK114" i="10"/>
  <c r="BY114" i="10"/>
  <c r="U114" i="10"/>
  <c r="BF114" i="10"/>
  <c r="AD114" i="10"/>
  <c r="CU114" i="10"/>
  <c r="CS114" i="10"/>
  <c r="AA114" i="10"/>
  <c r="CN114" i="10"/>
  <c r="T114" i="10"/>
  <c r="BE114" i="10"/>
  <c r="AU114" i="10"/>
  <c r="AR114" i="10"/>
  <c r="DF114" i="10"/>
  <c r="CI114" i="10"/>
  <c r="V114" i="10"/>
  <c r="BW114" i="10"/>
  <c r="CZ114" i="10"/>
  <c r="AX114" i="10"/>
  <c r="DC114" i="10"/>
  <c r="Q114" i="10"/>
  <c r="X114" i="10"/>
  <c r="R114" i="10"/>
  <c r="BO114" i="10"/>
  <c r="AZ114" i="10"/>
  <c r="CK114" i="10"/>
  <c r="BZ114" i="10"/>
  <c r="AB114" i="10"/>
  <c r="BG114" i="10"/>
  <c r="BL114" i="10"/>
  <c r="AH114" i="10"/>
  <c r="CX114" i="10"/>
  <c r="CA114" i="10"/>
  <c r="AQ114" i="10"/>
  <c r="AK114" i="10"/>
  <c r="BV114" i="10"/>
  <c r="AY114" i="10"/>
  <c r="CW114" i="10"/>
  <c r="CC114" i="10"/>
  <c r="CF114" i="10"/>
  <c r="BX114" i="10"/>
  <c r="CV114" i="10"/>
  <c r="DA114" i="10"/>
  <c r="AL114" i="10"/>
  <c r="Y114" i="10"/>
  <c r="BJ114" i="10"/>
  <c r="AI114" i="10"/>
  <c r="CY114" i="10"/>
  <c r="BT114" i="10"/>
  <c r="BA114" i="10"/>
  <c r="CD114" i="10"/>
  <c r="S114" i="10"/>
  <c r="AS114" i="10"/>
  <c r="K142" i="10"/>
  <c r="G75" i="18"/>
  <c r="J54" i="18"/>
  <c r="J55" i="18"/>
  <c r="J56" i="18"/>
  <c r="J57" i="18"/>
  <c r="J58" i="18"/>
  <c r="J59" i="18"/>
  <c r="J61" i="18"/>
  <c r="J53" i="18"/>
  <c r="J45" i="18"/>
  <c r="J46" i="18"/>
  <c r="J47" i="18"/>
  <c r="J48" i="18"/>
  <c r="J49" i="18"/>
  <c r="J50" i="18"/>
  <c r="J44" i="18"/>
  <c r="J30" i="18"/>
  <c r="J31" i="18"/>
  <c r="J32" i="18"/>
  <c r="J33" i="18"/>
  <c r="J34" i="18"/>
  <c r="J35" i="18"/>
  <c r="J36" i="18"/>
  <c r="J37" i="18"/>
  <c r="J38" i="18"/>
  <c r="J41" i="18"/>
  <c r="J29" i="18"/>
  <c r="J11" i="18"/>
  <c r="J12" i="18"/>
  <c r="J13" i="18"/>
  <c r="K13" i="18" s="1"/>
  <c r="J14" i="18"/>
  <c r="J15" i="18"/>
  <c r="J16" i="18"/>
  <c r="J17" i="18"/>
  <c r="J18" i="18"/>
  <c r="J19" i="18"/>
  <c r="J20" i="18"/>
  <c r="J21" i="18"/>
  <c r="J22" i="18"/>
  <c r="J23" i="18"/>
  <c r="J24" i="18"/>
  <c r="J25" i="18"/>
  <c r="J10" i="18"/>
  <c r="H63" i="18"/>
  <c r="H51" i="18"/>
  <c r="H42" i="18"/>
  <c r="H27" i="18"/>
  <c r="G54" i="18"/>
  <c r="G55" i="18"/>
  <c r="G56" i="18"/>
  <c r="G57" i="18"/>
  <c r="G58" i="18"/>
  <c r="G59" i="18"/>
  <c r="G53" i="18"/>
  <c r="F63" i="18"/>
  <c r="G45" i="18"/>
  <c r="G46" i="18"/>
  <c r="G47" i="18"/>
  <c r="G48" i="18"/>
  <c r="G49" i="18"/>
  <c r="G50" i="18"/>
  <c r="G44" i="18"/>
  <c r="F51" i="18"/>
  <c r="F42" i="18"/>
  <c r="G30" i="18"/>
  <c r="G31" i="18"/>
  <c r="G32" i="18"/>
  <c r="G33" i="18"/>
  <c r="G34" i="18"/>
  <c r="G35" i="18"/>
  <c r="G36" i="18"/>
  <c r="G37" i="18"/>
  <c r="G38" i="18"/>
  <c r="G39" i="18"/>
  <c r="G40" i="18"/>
  <c r="G41" i="18"/>
  <c r="G29" i="18"/>
  <c r="G11" i="18"/>
  <c r="G12" i="18"/>
  <c r="G13" i="18"/>
  <c r="G14" i="18"/>
  <c r="G15" i="18"/>
  <c r="G16" i="18"/>
  <c r="G17" i="18"/>
  <c r="G18" i="18"/>
  <c r="G20" i="18"/>
  <c r="G21" i="18"/>
  <c r="G22" i="18"/>
  <c r="G23" i="18"/>
  <c r="G24" i="18"/>
  <c r="G10" i="18"/>
  <c r="L36" i="19"/>
  <c r="L73" i="19" s="1"/>
  <c r="M36" i="19"/>
  <c r="M73" i="19" s="1"/>
  <c r="N36" i="19"/>
  <c r="N73" i="19" s="1"/>
  <c r="O36" i="19"/>
  <c r="O73" i="19" s="1"/>
  <c r="K36" i="19"/>
  <c r="K73" i="19" s="1"/>
  <c r="I18" i="19"/>
  <c r="I69" i="19" s="1"/>
  <c r="K70" i="10"/>
  <c r="L75" i="10"/>
  <c r="M75" i="10"/>
  <c r="N75" i="10"/>
  <c r="O75" i="10"/>
  <c r="K75" i="10"/>
  <c r="L78" i="10"/>
  <c r="M78" i="10"/>
  <c r="N78" i="10"/>
  <c r="O78" i="10"/>
  <c r="K78" i="10"/>
  <c r="F58" i="10"/>
  <c r="L139" i="10"/>
  <c r="M139" i="10"/>
  <c r="N139" i="10"/>
  <c r="O139" i="10"/>
  <c r="K139" i="10"/>
  <c r="E144" i="10"/>
  <c r="C144" i="10"/>
  <c r="F135" i="10"/>
  <c r="F136" i="10"/>
  <c r="K88" i="10"/>
  <c r="K145" i="10" s="1"/>
  <c r="K94" i="10"/>
  <c r="K146" i="10" s="1"/>
  <c r="O19" i="18"/>
  <c r="N19" i="18" s="1"/>
  <c r="Q19" i="18" s="1"/>
  <c r="L67" i="10" l="1"/>
  <c r="L144" i="10" s="1"/>
  <c r="O67" i="10"/>
  <c r="O144" i="10" s="1"/>
  <c r="N67" i="10"/>
  <c r="N144" i="10" s="1"/>
  <c r="M67" i="10"/>
  <c r="M144" i="10" s="1"/>
  <c r="K67" i="10"/>
  <c r="K144" i="10" s="1"/>
  <c r="J27" i="18"/>
  <c r="F64" i="18"/>
  <c r="J32" i="6"/>
  <c r="K32" i="6"/>
  <c r="G27" i="18"/>
  <c r="I86" i="19"/>
  <c r="G51" i="18"/>
  <c r="G63" i="18"/>
  <c r="G42" i="18"/>
  <c r="J63" i="18"/>
  <c r="J51" i="18"/>
  <c r="J42" i="18"/>
  <c r="F69" i="19"/>
  <c r="F70" i="19"/>
  <c r="F71" i="19"/>
  <c r="F72" i="19"/>
  <c r="F73" i="19"/>
  <c r="C68" i="19"/>
  <c r="C69" i="19"/>
  <c r="C70" i="19"/>
  <c r="C71" i="19"/>
  <c r="C72" i="19"/>
  <c r="C73" i="19"/>
  <c r="C74" i="19"/>
  <c r="C75" i="19"/>
  <c r="C76" i="19"/>
  <c r="C77" i="19"/>
  <c r="C78" i="19"/>
  <c r="C79" i="19"/>
  <c r="F68" i="19"/>
  <c r="F140" i="10"/>
  <c r="F141" i="10"/>
  <c r="F146" i="10"/>
  <c r="F147" i="10"/>
  <c r="F149" i="10"/>
  <c r="F137" i="10"/>
  <c r="F138" i="10"/>
  <c r="N27" i="18"/>
  <c r="F152" i="10" l="1"/>
  <c r="F81" i="19"/>
  <c r="F86" i="19"/>
  <c r="F88" i="19"/>
  <c r="F157" i="10"/>
  <c r="F159" i="10"/>
  <c r="H159" i="10" s="1"/>
  <c r="G159" i="10" s="1"/>
  <c r="G64" i="18"/>
  <c r="J64" i="18"/>
  <c r="F168" i="10" l="1"/>
  <c r="H160" i="10"/>
  <c r="K30" i="18"/>
  <c r="K61" i="18"/>
  <c r="K56" i="18"/>
  <c r="K50" i="18"/>
  <c r="K46" i="18"/>
  <c r="K49" i="18"/>
  <c r="K55" i="18"/>
  <c r="K48" i="18"/>
  <c r="K57" i="18"/>
  <c r="K59" i="18"/>
  <c r="K45" i="18"/>
  <c r="K58" i="18"/>
  <c r="K53" i="18"/>
  <c r="K44" i="18"/>
  <c r="K54" i="18"/>
  <c r="K47" i="18"/>
  <c r="K41" i="18"/>
  <c r="K36" i="18"/>
  <c r="K32" i="18"/>
  <c r="K21" i="18"/>
  <c r="K16" i="18"/>
  <c r="K34" i="18"/>
  <c r="K19" i="18"/>
  <c r="K10" i="18"/>
  <c r="K33" i="18"/>
  <c r="K22" i="18"/>
  <c r="K17" i="18"/>
  <c r="K35" i="18"/>
  <c r="K24" i="18"/>
  <c r="K20" i="18"/>
  <c r="K15" i="18"/>
  <c r="K11" i="18"/>
  <c r="K38" i="18"/>
  <c r="K23" i="18"/>
  <c r="K14" i="18"/>
  <c r="K37" i="18"/>
  <c r="K29" i="18"/>
  <c r="K12" i="18"/>
  <c r="R79" i="18"/>
  <c r="P36" i="19"/>
  <c r="Q36" i="19"/>
  <c r="R36" i="19" l="1"/>
  <c r="P73" i="19"/>
  <c r="S36" i="19"/>
  <c r="Q73" i="19"/>
  <c r="K63" i="18"/>
  <c r="K51" i="18"/>
  <c r="K42" i="18"/>
  <c r="K27" i="18"/>
  <c r="L76" i="19"/>
  <c r="U36" i="19" l="1"/>
  <c r="S73" i="19"/>
  <c r="T36" i="19"/>
  <c r="R73" i="19"/>
  <c r="N76" i="19"/>
  <c r="K64" i="18"/>
  <c r="V36" i="19" l="1"/>
  <c r="T73" i="19"/>
  <c r="W36" i="19"/>
  <c r="U73" i="19"/>
  <c r="P58" i="19"/>
  <c r="Q58" i="19"/>
  <c r="P55" i="19"/>
  <c r="Q55" i="19"/>
  <c r="Y36" i="19" l="1"/>
  <c r="W73" i="19"/>
  <c r="S55" i="19"/>
  <c r="Q77" i="19"/>
  <c r="R55" i="19"/>
  <c r="P77" i="19"/>
  <c r="X36" i="19"/>
  <c r="V73" i="19"/>
  <c r="S58" i="19"/>
  <c r="Q78" i="19"/>
  <c r="R58" i="19"/>
  <c r="P78" i="19"/>
  <c r="P76" i="19"/>
  <c r="Z36" i="19" l="1"/>
  <c r="X73" i="19"/>
  <c r="U55" i="19"/>
  <c r="S77" i="19"/>
  <c r="T55" i="19"/>
  <c r="R77" i="19"/>
  <c r="AA36" i="19"/>
  <c r="Y73" i="19"/>
  <c r="T58" i="19"/>
  <c r="R78" i="19"/>
  <c r="U58" i="19"/>
  <c r="S78" i="19"/>
  <c r="R76" i="19"/>
  <c r="N42" i="18"/>
  <c r="N51" i="18"/>
  <c r="N63" i="18"/>
  <c r="N78" i="18"/>
  <c r="AC36" i="19" l="1"/>
  <c r="AA73" i="19"/>
  <c r="W55" i="19"/>
  <c r="U77" i="19"/>
  <c r="V55" i="19"/>
  <c r="T77" i="19"/>
  <c r="AB36" i="19"/>
  <c r="Z73" i="19"/>
  <c r="W58" i="19"/>
  <c r="U78" i="19"/>
  <c r="V58" i="19"/>
  <c r="T78" i="19"/>
  <c r="T76" i="19"/>
  <c r="P31" i="18"/>
  <c r="O40" i="18"/>
  <c r="N40" i="18" s="1"/>
  <c r="O39" i="18"/>
  <c r="N39" i="18" s="1"/>
  <c r="D78" i="19"/>
  <c r="D77" i="19"/>
  <c r="O18" i="18"/>
  <c r="N18" i="18" s="1"/>
  <c r="I143" i="10"/>
  <c r="AD36" i="19" l="1"/>
  <c r="AB73" i="19"/>
  <c r="Y55" i="19"/>
  <c r="W77" i="19"/>
  <c r="X55" i="19"/>
  <c r="V77" i="19"/>
  <c r="AE36" i="19"/>
  <c r="AC73" i="19"/>
  <c r="X58" i="19"/>
  <c r="V78" i="19"/>
  <c r="Y58" i="19"/>
  <c r="W78" i="19"/>
  <c r="V76" i="19"/>
  <c r="P19" i="18"/>
  <c r="M38" i="21"/>
  <c r="M90" i="21" s="1"/>
  <c r="J50" i="21"/>
  <c r="K50" i="21" s="1"/>
  <c r="K92" i="21" s="1"/>
  <c r="K10" i="10"/>
  <c r="K135" i="10" s="1"/>
  <c r="K18" i="10"/>
  <c r="K24" i="10"/>
  <c r="K137" i="10" s="1"/>
  <c r="K140" i="10"/>
  <c r="K43" i="10"/>
  <c r="K141" i="10" s="1"/>
  <c r="K84" i="10"/>
  <c r="K92" i="10"/>
  <c r="K101" i="10"/>
  <c r="K147" i="10" s="1"/>
  <c r="K110" i="10"/>
  <c r="K148" i="10" s="1"/>
  <c r="AY6" i="19"/>
  <c r="BC15" i="20"/>
  <c r="CO25" i="20"/>
  <c r="U29" i="20"/>
  <c r="BY9" i="21"/>
  <c r="DD19" i="21"/>
  <c r="K53" i="21"/>
  <c r="K93" i="21" s="1"/>
  <c r="BT56" i="21"/>
  <c r="L10" i="10"/>
  <c r="L135" i="10" s="1"/>
  <c r="L18" i="10"/>
  <c r="L136" i="10" s="1"/>
  <c r="L24" i="10"/>
  <c r="L137" i="10" s="1"/>
  <c r="L43" i="10"/>
  <c r="L141" i="10" s="1"/>
  <c r="L52" i="10"/>
  <c r="L54" i="10" s="1"/>
  <c r="L88" i="10"/>
  <c r="L145" i="10" s="1"/>
  <c r="L94" i="10"/>
  <c r="L146" i="10" s="1"/>
  <c r="L101" i="10"/>
  <c r="L147" i="10" s="1"/>
  <c r="L110" i="10"/>
  <c r="L148" i="10" s="1"/>
  <c r="L122" i="10"/>
  <c r="L123" i="10"/>
  <c r="L124" i="10" s="1"/>
  <c r="D120" i="19"/>
  <c r="F120" i="19" s="1"/>
  <c r="L53" i="21"/>
  <c r="L93" i="21" s="1"/>
  <c r="M10" i="10"/>
  <c r="M135" i="10" s="1"/>
  <c r="M18" i="10"/>
  <c r="M136" i="10" s="1"/>
  <c r="M24" i="10"/>
  <c r="M137" i="10" s="1"/>
  <c r="M43" i="10"/>
  <c r="M141" i="10" s="1"/>
  <c r="M52" i="10"/>
  <c r="M54" i="10" s="1"/>
  <c r="M88" i="10"/>
  <c r="M145" i="10" s="1"/>
  <c r="M94" i="10"/>
  <c r="M146" i="10" s="1"/>
  <c r="M101" i="10"/>
  <c r="M147" i="10" s="1"/>
  <c r="M110" i="10"/>
  <c r="M148" i="10" s="1"/>
  <c r="M122" i="10"/>
  <c r="M123" i="10"/>
  <c r="H121" i="19"/>
  <c r="J121" i="19" s="1"/>
  <c r="M53" i="21"/>
  <c r="M93" i="21" s="1"/>
  <c r="N10" i="10"/>
  <c r="N135" i="10" s="1"/>
  <c r="N18" i="10"/>
  <c r="N136" i="10" s="1"/>
  <c r="N24" i="10"/>
  <c r="N137" i="10" s="1"/>
  <c r="N43" i="10"/>
  <c r="N141" i="10" s="1"/>
  <c r="N52" i="10"/>
  <c r="N54" i="10" s="1"/>
  <c r="N88" i="10"/>
  <c r="N145" i="10" s="1"/>
  <c r="N94" i="10"/>
  <c r="N146" i="10" s="1"/>
  <c r="N101" i="10"/>
  <c r="N147" i="10" s="1"/>
  <c r="N110" i="10"/>
  <c r="N148" i="10" s="1"/>
  <c r="N122" i="10"/>
  <c r="N123" i="10"/>
  <c r="N124" i="10" s="1"/>
  <c r="H122" i="19"/>
  <c r="J122" i="19" s="1"/>
  <c r="N53" i="21"/>
  <c r="N93" i="21" s="1"/>
  <c r="O10" i="10"/>
  <c r="O135" i="10" s="1"/>
  <c r="O18" i="10"/>
  <c r="O136" i="10" s="1"/>
  <c r="O24" i="10"/>
  <c r="O137" i="10" s="1"/>
  <c r="O43" i="10"/>
  <c r="O141" i="10" s="1"/>
  <c r="O52" i="10"/>
  <c r="O54" i="10" s="1"/>
  <c r="O88" i="10"/>
  <c r="O145" i="10" s="1"/>
  <c r="O94" i="10"/>
  <c r="O146" i="10" s="1"/>
  <c r="O101" i="10"/>
  <c r="O147" i="10" s="1"/>
  <c r="O110" i="10"/>
  <c r="O148" i="10" s="1"/>
  <c r="O122" i="10"/>
  <c r="O123" i="10"/>
  <c r="D123" i="19"/>
  <c r="F123" i="19" s="1"/>
  <c r="H123" i="19"/>
  <c r="J123" i="19" s="1"/>
  <c r="O53" i="21"/>
  <c r="O93" i="21" s="1"/>
  <c r="P10" i="10"/>
  <c r="P135" i="10" s="1"/>
  <c r="P136" i="10"/>
  <c r="P24" i="10"/>
  <c r="P137" i="10" s="1"/>
  <c r="P43" i="10"/>
  <c r="P141" i="10" s="1"/>
  <c r="D124" i="19"/>
  <c r="F124" i="19" s="1"/>
  <c r="H124" i="19"/>
  <c r="J124" i="19" s="1"/>
  <c r="O125" i="19"/>
  <c r="Q125" i="19" s="1"/>
  <c r="P53" i="21"/>
  <c r="P93" i="21" s="1"/>
  <c r="Q10" i="10"/>
  <c r="Q135" i="10" s="1"/>
  <c r="Q18" i="10"/>
  <c r="Q136" i="10" s="1"/>
  <c r="Q24" i="10"/>
  <c r="Q137" i="10" s="1"/>
  <c r="Q43" i="10"/>
  <c r="Q141" i="10" s="1"/>
  <c r="D125" i="19"/>
  <c r="F125" i="19" s="1"/>
  <c r="H125" i="19"/>
  <c r="J125" i="19" s="1"/>
  <c r="O126" i="19"/>
  <c r="Q126" i="19" s="1"/>
  <c r="Q53" i="21"/>
  <c r="Q93" i="21" s="1"/>
  <c r="R10" i="10"/>
  <c r="R135" i="10" s="1"/>
  <c r="R18" i="10"/>
  <c r="R136" i="10" s="1"/>
  <c r="R24" i="10"/>
  <c r="R137" i="10" s="1"/>
  <c r="R43" i="10"/>
  <c r="R141" i="10" s="1"/>
  <c r="D126" i="19"/>
  <c r="F126" i="19" s="1"/>
  <c r="H126" i="19"/>
  <c r="J126" i="19" s="1"/>
  <c r="O127" i="19"/>
  <c r="Q127" i="19" s="1"/>
  <c r="R53" i="21"/>
  <c r="R93" i="21" s="1"/>
  <c r="S10" i="10"/>
  <c r="S135" i="10" s="1"/>
  <c r="S18" i="10"/>
  <c r="S136" i="10" s="1"/>
  <c r="S24" i="10"/>
  <c r="S137" i="10" s="1"/>
  <c r="S43" i="10"/>
  <c r="S141" i="10" s="1"/>
  <c r="D127" i="19"/>
  <c r="F127" i="19" s="1"/>
  <c r="H127" i="19"/>
  <c r="J127" i="19" s="1"/>
  <c r="O128" i="19"/>
  <c r="Q128" i="19" s="1"/>
  <c r="S53" i="21"/>
  <c r="S93" i="21" s="1"/>
  <c r="T10" i="10"/>
  <c r="T135" i="10" s="1"/>
  <c r="T18" i="10"/>
  <c r="T136" i="10" s="1"/>
  <c r="T24" i="10"/>
  <c r="T137" i="10" s="1"/>
  <c r="T43" i="10"/>
  <c r="T141" i="10" s="1"/>
  <c r="D128" i="19"/>
  <c r="F128" i="19" s="1"/>
  <c r="H128" i="19"/>
  <c r="J128" i="19" s="1"/>
  <c r="O129" i="19"/>
  <c r="Q129" i="19" s="1"/>
  <c r="T53" i="21"/>
  <c r="T93" i="21" s="1"/>
  <c r="U10" i="10"/>
  <c r="U135" i="10" s="1"/>
  <c r="U18" i="10"/>
  <c r="U136" i="10" s="1"/>
  <c r="U24" i="10"/>
  <c r="U137" i="10" s="1"/>
  <c r="U43" i="10"/>
  <c r="U141" i="10" s="1"/>
  <c r="D129" i="19"/>
  <c r="F129" i="19" s="1"/>
  <c r="H129" i="19"/>
  <c r="J129" i="19" s="1"/>
  <c r="O130" i="19"/>
  <c r="Q130" i="19" s="1"/>
  <c r="U53" i="21"/>
  <c r="U93" i="21" s="1"/>
  <c r="V10" i="10"/>
  <c r="V135" i="10" s="1"/>
  <c r="V18" i="10"/>
  <c r="V136" i="10" s="1"/>
  <c r="V24" i="10"/>
  <c r="V137" i="10" s="1"/>
  <c r="V43" i="10"/>
  <c r="V141" i="10" s="1"/>
  <c r="D130" i="19"/>
  <c r="F130" i="19" s="1"/>
  <c r="H130" i="19"/>
  <c r="J130" i="19" s="1"/>
  <c r="O131" i="19"/>
  <c r="Q131" i="19" s="1"/>
  <c r="V53" i="21"/>
  <c r="V93" i="21" s="1"/>
  <c r="W10" i="10"/>
  <c r="W135" i="10" s="1"/>
  <c r="W18" i="10"/>
  <c r="W136" i="10" s="1"/>
  <c r="W24" i="10"/>
  <c r="W137" i="10" s="1"/>
  <c r="W43" i="10"/>
  <c r="W141" i="10" s="1"/>
  <c r="D131" i="19"/>
  <c r="F131" i="19" s="1"/>
  <c r="H131" i="19"/>
  <c r="J131" i="19" s="1"/>
  <c r="O132" i="19"/>
  <c r="Q132" i="19" s="1"/>
  <c r="W53" i="21"/>
  <c r="W93" i="21" s="1"/>
  <c r="X10" i="10"/>
  <c r="X135" i="10" s="1"/>
  <c r="X18" i="10"/>
  <c r="X136" i="10" s="1"/>
  <c r="X24" i="10"/>
  <c r="X137" i="10" s="1"/>
  <c r="X43" i="10"/>
  <c r="X141" i="10" s="1"/>
  <c r="D132" i="19"/>
  <c r="F132" i="19" s="1"/>
  <c r="H132" i="19"/>
  <c r="J132" i="19" s="1"/>
  <c r="O133" i="19"/>
  <c r="Q133" i="19" s="1"/>
  <c r="X53" i="21"/>
  <c r="X93" i="21" s="1"/>
  <c r="Y10" i="10"/>
  <c r="Y135" i="10" s="1"/>
  <c r="Y18" i="10"/>
  <c r="Y136" i="10" s="1"/>
  <c r="Y24" i="10"/>
  <c r="Y137" i="10" s="1"/>
  <c r="Y43" i="10"/>
  <c r="Y141" i="10" s="1"/>
  <c r="D133" i="19"/>
  <c r="F133" i="19" s="1"/>
  <c r="H133" i="19"/>
  <c r="J133" i="19" s="1"/>
  <c r="O134" i="19"/>
  <c r="Q134" i="19" s="1"/>
  <c r="Y53" i="21"/>
  <c r="Y93" i="21" s="1"/>
  <c r="Z10" i="10"/>
  <c r="Z135" i="10" s="1"/>
  <c r="Z18" i="10"/>
  <c r="Z136" i="10" s="1"/>
  <c r="Z24" i="10"/>
  <c r="Z137" i="10" s="1"/>
  <c r="Z43" i="10"/>
  <c r="Z141" i="10" s="1"/>
  <c r="D134" i="19"/>
  <c r="F134" i="19" s="1"/>
  <c r="H134" i="19"/>
  <c r="J134" i="19" s="1"/>
  <c r="O135" i="19"/>
  <c r="Q135" i="19" s="1"/>
  <c r="Z53" i="21"/>
  <c r="Z93" i="21" s="1"/>
  <c r="AA10" i="10"/>
  <c r="AA135" i="10" s="1"/>
  <c r="AA18" i="10"/>
  <c r="AA136" i="10" s="1"/>
  <c r="AA24" i="10"/>
  <c r="AA137" i="10" s="1"/>
  <c r="AA43" i="10"/>
  <c r="AA141" i="10" s="1"/>
  <c r="D135" i="19"/>
  <c r="F135" i="19" s="1"/>
  <c r="H135" i="19"/>
  <c r="J135" i="19" s="1"/>
  <c r="O136" i="19"/>
  <c r="Q136" i="19" s="1"/>
  <c r="AA53" i="21"/>
  <c r="AA93" i="21" s="1"/>
  <c r="AB10" i="10"/>
  <c r="AB135" i="10" s="1"/>
  <c r="AB18" i="10"/>
  <c r="AB136" i="10" s="1"/>
  <c r="AB24" i="10"/>
  <c r="AB137" i="10" s="1"/>
  <c r="AB43" i="10"/>
  <c r="AB141" i="10" s="1"/>
  <c r="D136" i="19"/>
  <c r="F136" i="19" s="1"/>
  <c r="H136" i="19"/>
  <c r="J136" i="19" s="1"/>
  <c r="O137" i="19"/>
  <c r="Q137" i="19" s="1"/>
  <c r="AB53" i="21"/>
  <c r="AB93" i="21" s="1"/>
  <c r="AC10" i="10"/>
  <c r="AC135" i="10" s="1"/>
  <c r="AC18" i="10"/>
  <c r="AC136" i="10" s="1"/>
  <c r="AC24" i="10"/>
  <c r="AC137" i="10" s="1"/>
  <c r="AC43" i="10"/>
  <c r="AC141" i="10" s="1"/>
  <c r="D137" i="19"/>
  <c r="F137" i="19" s="1"/>
  <c r="H137" i="19"/>
  <c r="J137" i="19" s="1"/>
  <c r="O138" i="19"/>
  <c r="Q138" i="19" s="1"/>
  <c r="AC53" i="21"/>
  <c r="AC93" i="21" s="1"/>
  <c r="AD10" i="10"/>
  <c r="AD135" i="10" s="1"/>
  <c r="AD18" i="10"/>
  <c r="AD136" i="10" s="1"/>
  <c r="AD24" i="10"/>
  <c r="AD137" i="10" s="1"/>
  <c r="AD43" i="10"/>
  <c r="AD141" i="10" s="1"/>
  <c r="D138" i="19"/>
  <c r="F138" i="19" s="1"/>
  <c r="H138" i="19"/>
  <c r="J138" i="19" s="1"/>
  <c r="O139" i="19"/>
  <c r="Q139" i="19" s="1"/>
  <c r="AD53" i="21"/>
  <c r="AD93" i="21" s="1"/>
  <c r="AE10" i="10"/>
  <c r="AE135" i="10" s="1"/>
  <c r="AE18" i="10"/>
  <c r="AE136" i="10" s="1"/>
  <c r="AE24" i="10"/>
  <c r="AE137" i="10" s="1"/>
  <c r="AE43" i="10"/>
  <c r="AE141" i="10" s="1"/>
  <c r="D139" i="19"/>
  <c r="F139" i="19" s="1"/>
  <c r="H139" i="19"/>
  <c r="J139" i="19" s="1"/>
  <c r="O140" i="19"/>
  <c r="Q140" i="19" s="1"/>
  <c r="AE53" i="21"/>
  <c r="AE93" i="21" s="1"/>
  <c r="AF10" i="10"/>
  <c r="AF135" i="10" s="1"/>
  <c r="AF18" i="10"/>
  <c r="AF136" i="10" s="1"/>
  <c r="AF24" i="10"/>
  <c r="AF137" i="10" s="1"/>
  <c r="AF43" i="10"/>
  <c r="AF141" i="10" s="1"/>
  <c r="D140" i="19"/>
  <c r="F140" i="19" s="1"/>
  <c r="H140" i="19"/>
  <c r="J140" i="19" s="1"/>
  <c r="O141" i="19"/>
  <c r="Q141" i="19" s="1"/>
  <c r="AF53" i="21"/>
  <c r="AF93" i="21" s="1"/>
  <c r="AG10" i="10"/>
  <c r="AG135" i="10" s="1"/>
  <c r="AG18" i="10"/>
  <c r="AG136" i="10" s="1"/>
  <c r="AG24" i="10"/>
  <c r="AG137" i="10" s="1"/>
  <c r="AG43" i="10"/>
  <c r="AG141" i="10" s="1"/>
  <c r="D141" i="19"/>
  <c r="F141" i="19" s="1"/>
  <c r="H141" i="19"/>
  <c r="J141" i="19" s="1"/>
  <c r="O142" i="19"/>
  <c r="Q142" i="19" s="1"/>
  <c r="AG53" i="21"/>
  <c r="AG93" i="21" s="1"/>
  <c r="AH10" i="10"/>
  <c r="AH135" i="10" s="1"/>
  <c r="AH18" i="10"/>
  <c r="AH136" i="10" s="1"/>
  <c r="AH24" i="10"/>
  <c r="AH137" i="10" s="1"/>
  <c r="AH43" i="10"/>
  <c r="AH141" i="10" s="1"/>
  <c r="D142" i="19"/>
  <c r="F142" i="19" s="1"/>
  <c r="H142" i="19"/>
  <c r="J142" i="19" s="1"/>
  <c r="O143" i="19"/>
  <c r="Q143" i="19" s="1"/>
  <c r="AH53" i="21"/>
  <c r="AH93" i="21" s="1"/>
  <c r="AI10" i="10"/>
  <c r="AI135" i="10" s="1"/>
  <c r="AI18" i="10"/>
  <c r="AI136" i="10" s="1"/>
  <c r="AI24" i="10"/>
  <c r="AI137" i="10" s="1"/>
  <c r="AI43" i="10"/>
  <c r="AI141" i="10" s="1"/>
  <c r="D143" i="19"/>
  <c r="F143" i="19" s="1"/>
  <c r="H143" i="19"/>
  <c r="J143" i="19" s="1"/>
  <c r="O144" i="19"/>
  <c r="Q144" i="19" s="1"/>
  <c r="AI53" i="21"/>
  <c r="AI93" i="21" s="1"/>
  <c r="AJ10" i="10"/>
  <c r="AJ135" i="10" s="1"/>
  <c r="AJ18" i="10"/>
  <c r="AJ136" i="10" s="1"/>
  <c r="AJ24" i="10"/>
  <c r="AJ137" i="10" s="1"/>
  <c r="AJ43" i="10"/>
  <c r="AJ141" i="10" s="1"/>
  <c r="D144" i="19"/>
  <c r="F144" i="19" s="1"/>
  <c r="H144" i="19"/>
  <c r="J144" i="19" s="1"/>
  <c r="O145" i="19"/>
  <c r="Q145" i="19" s="1"/>
  <c r="AJ38" i="21"/>
  <c r="AJ90" i="21" s="1"/>
  <c r="AJ53" i="21"/>
  <c r="AJ93" i="21" s="1"/>
  <c r="AK10" i="10"/>
  <c r="AK135" i="10" s="1"/>
  <c r="AK18" i="10"/>
  <c r="AK136" i="10" s="1"/>
  <c r="AK24" i="10"/>
  <c r="AK137" i="10" s="1"/>
  <c r="AK43" i="10"/>
  <c r="AK141" i="10" s="1"/>
  <c r="D145" i="19"/>
  <c r="F145" i="19" s="1"/>
  <c r="H145" i="19"/>
  <c r="J145" i="19" s="1"/>
  <c r="O146" i="19"/>
  <c r="Q146" i="19" s="1"/>
  <c r="AK53" i="21"/>
  <c r="AK93" i="21" s="1"/>
  <c r="AL10" i="10"/>
  <c r="AL135" i="10" s="1"/>
  <c r="AL18" i="10"/>
  <c r="AL136" i="10" s="1"/>
  <c r="AL24" i="10"/>
  <c r="AL137" i="10" s="1"/>
  <c r="AL43" i="10"/>
  <c r="AL141" i="10" s="1"/>
  <c r="D146" i="19"/>
  <c r="F146" i="19" s="1"/>
  <c r="H146" i="19"/>
  <c r="J146" i="19" s="1"/>
  <c r="O147" i="19"/>
  <c r="Q147" i="19" s="1"/>
  <c r="AL53" i="21"/>
  <c r="AL93" i="21" s="1"/>
  <c r="AM10" i="10"/>
  <c r="AM135" i="10" s="1"/>
  <c r="AM18" i="10"/>
  <c r="AM136" i="10" s="1"/>
  <c r="AM24" i="10"/>
  <c r="AM137" i="10" s="1"/>
  <c r="AM43" i="10"/>
  <c r="AM141" i="10" s="1"/>
  <c r="D147" i="19"/>
  <c r="F147" i="19" s="1"/>
  <c r="H147" i="19"/>
  <c r="J147" i="19" s="1"/>
  <c r="O148" i="19"/>
  <c r="Q148" i="19" s="1"/>
  <c r="AM53" i="21"/>
  <c r="AM93" i="21" s="1"/>
  <c r="AN10" i="10"/>
  <c r="AN135" i="10" s="1"/>
  <c r="AN18" i="10"/>
  <c r="AN136" i="10" s="1"/>
  <c r="AN24" i="10"/>
  <c r="AN137" i="10" s="1"/>
  <c r="AN43" i="10"/>
  <c r="AN141" i="10" s="1"/>
  <c r="D148" i="19"/>
  <c r="F148" i="19" s="1"/>
  <c r="H148" i="19"/>
  <c r="J148" i="19" s="1"/>
  <c r="O149" i="19"/>
  <c r="Q149" i="19" s="1"/>
  <c r="AN53" i="21"/>
  <c r="AN93" i="21" s="1"/>
  <c r="AO10" i="10"/>
  <c r="AO135" i="10" s="1"/>
  <c r="AO18" i="10"/>
  <c r="AO136" i="10" s="1"/>
  <c r="AO24" i="10"/>
  <c r="AO137" i="10" s="1"/>
  <c r="AO43" i="10"/>
  <c r="AO141" i="10" s="1"/>
  <c r="D149" i="19"/>
  <c r="F149" i="19" s="1"/>
  <c r="H149" i="19"/>
  <c r="J149" i="19" s="1"/>
  <c r="O150" i="19"/>
  <c r="Q150" i="19" s="1"/>
  <c r="AO53" i="21"/>
  <c r="AO93" i="21" s="1"/>
  <c r="AP10" i="10"/>
  <c r="AP135" i="10" s="1"/>
  <c r="AP18" i="10"/>
  <c r="AP136" i="10" s="1"/>
  <c r="AP24" i="10"/>
  <c r="AP137" i="10" s="1"/>
  <c r="AP43" i="10"/>
  <c r="AP141" i="10" s="1"/>
  <c r="D150" i="19"/>
  <c r="F150" i="19" s="1"/>
  <c r="H150" i="19"/>
  <c r="J150" i="19" s="1"/>
  <c r="O151" i="19"/>
  <c r="Q151" i="19" s="1"/>
  <c r="AP53" i="21"/>
  <c r="AP93" i="21" s="1"/>
  <c r="AQ10" i="10"/>
  <c r="AQ135" i="10" s="1"/>
  <c r="AQ18" i="10"/>
  <c r="AQ136" i="10" s="1"/>
  <c r="AQ24" i="10"/>
  <c r="AQ137" i="10" s="1"/>
  <c r="AQ43" i="10"/>
  <c r="AQ141" i="10" s="1"/>
  <c r="D151" i="19"/>
  <c r="F151" i="19" s="1"/>
  <c r="H151" i="19"/>
  <c r="J151" i="19" s="1"/>
  <c r="O152" i="19"/>
  <c r="Q152" i="19" s="1"/>
  <c r="AQ53" i="21"/>
  <c r="AQ93" i="21" s="1"/>
  <c r="AR10" i="10"/>
  <c r="AR135" i="10" s="1"/>
  <c r="AR18" i="10"/>
  <c r="AR136" i="10" s="1"/>
  <c r="AR24" i="10"/>
  <c r="AR137" i="10" s="1"/>
  <c r="AR43" i="10"/>
  <c r="AR141" i="10" s="1"/>
  <c r="D152" i="19"/>
  <c r="F152" i="19" s="1"/>
  <c r="H152" i="19"/>
  <c r="J152" i="19" s="1"/>
  <c r="O153" i="19"/>
  <c r="Q153" i="19" s="1"/>
  <c r="AR53" i="21"/>
  <c r="AR93" i="21" s="1"/>
  <c r="AS10" i="10"/>
  <c r="AS135" i="10" s="1"/>
  <c r="AS18" i="10"/>
  <c r="AS136" i="10" s="1"/>
  <c r="AS24" i="10"/>
  <c r="AS137" i="10" s="1"/>
  <c r="AS43" i="10"/>
  <c r="AS141" i="10" s="1"/>
  <c r="D153" i="19"/>
  <c r="F153" i="19" s="1"/>
  <c r="H153" i="19"/>
  <c r="J153" i="19" s="1"/>
  <c r="O154" i="19"/>
  <c r="Q154" i="19" s="1"/>
  <c r="AS53" i="21"/>
  <c r="AS93" i="21" s="1"/>
  <c r="AT10" i="10"/>
  <c r="AT135" i="10" s="1"/>
  <c r="AT18" i="10"/>
  <c r="AT136" i="10" s="1"/>
  <c r="AT24" i="10"/>
  <c r="AT137" i="10" s="1"/>
  <c r="AT43" i="10"/>
  <c r="AT141" i="10" s="1"/>
  <c r="D154" i="19"/>
  <c r="F154" i="19" s="1"/>
  <c r="H154" i="19"/>
  <c r="J154" i="19" s="1"/>
  <c r="O155" i="19"/>
  <c r="Q155" i="19" s="1"/>
  <c r="AT53" i="21"/>
  <c r="AT93" i="21" s="1"/>
  <c r="AU10" i="10"/>
  <c r="AU135" i="10" s="1"/>
  <c r="AU18" i="10"/>
  <c r="AU136" i="10" s="1"/>
  <c r="AU24" i="10"/>
  <c r="AU137" i="10" s="1"/>
  <c r="AU43" i="10"/>
  <c r="AU141" i="10" s="1"/>
  <c r="D155" i="19"/>
  <c r="F155" i="19" s="1"/>
  <c r="H155" i="19"/>
  <c r="J155" i="19" s="1"/>
  <c r="O156" i="19"/>
  <c r="Q156" i="19" s="1"/>
  <c r="AU53" i="21"/>
  <c r="AU93" i="21" s="1"/>
  <c r="AV10" i="10"/>
  <c r="AV135" i="10" s="1"/>
  <c r="AV18" i="10"/>
  <c r="AV136" i="10" s="1"/>
  <c r="AV24" i="10"/>
  <c r="AV137" i="10" s="1"/>
  <c r="AV43" i="10"/>
  <c r="AV141" i="10" s="1"/>
  <c r="D156" i="19"/>
  <c r="F156" i="19" s="1"/>
  <c r="H156" i="19"/>
  <c r="J156" i="19" s="1"/>
  <c r="O157" i="19"/>
  <c r="Q157" i="19" s="1"/>
  <c r="AV53" i="21"/>
  <c r="AV93" i="21" s="1"/>
  <c r="AW10" i="10"/>
  <c r="AW135" i="10" s="1"/>
  <c r="AW18" i="10"/>
  <c r="AW136" i="10" s="1"/>
  <c r="AW24" i="10"/>
  <c r="AW137" i="10" s="1"/>
  <c r="AW43" i="10"/>
  <c r="AW141" i="10" s="1"/>
  <c r="D157" i="19"/>
  <c r="F157" i="19" s="1"/>
  <c r="H157" i="19"/>
  <c r="J157" i="19" s="1"/>
  <c r="O158" i="19"/>
  <c r="Q158" i="19" s="1"/>
  <c r="AW53" i="21"/>
  <c r="AW93" i="21" s="1"/>
  <c r="AX10" i="10"/>
  <c r="AX135" i="10" s="1"/>
  <c r="AX18" i="10"/>
  <c r="AX136" i="10" s="1"/>
  <c r="AX24" i="10"/>
  <c r="AX137" i="10" s="1"/>
  <c r="AX43" i="10"/>
  <c r="AX141" i="10" s="1"/>
  <c r="D158" i="19"/>
  <c r="F158" i="19" s="1"/>
  <c r="H158" i="19"/>
  <c r="J158" i="19" s="1"/>
  <c r="O159" i="19"/>
  <c r="Q159" i="19" s="1"/>
  <c r="AX53" i="21"/>
  <c r="AX93" i="21" s="1"/>
  <c r="AY10" i="10"/>
  <c r="AY135" i="10" s="1"/>
  <c r="AY18" i="10"/>
  <c r="AY136" i="10" s="1"/>
  <c r="AY24" i="10"/>
  <c r="AY137" i="10" s="1"/>
  <c r="AY43" i="10"/>
  <c r="AY141" i="10" s="1"/>
  <c r="D159" i="19"/>
  <c r="F159" i="19" s="1"/>
  <c r="H159" i="19"/>
  <c r="J159" i="19" s="1"/>
  <c r="O160" i="19"/>
  <c r="Q160" i="19" s="1"/>
  <c r="AY53" i="21"/>
  <c r="AY93" i="21" s="1"/>
  <c r="AZ10" i="10"/>
  <c r="AZ135" i="10" s="1"/>
  <c r="AZ18" i="10"/>
  <c r="AZ136" i="10" s="1"/>
  <c r="AZ24" i="10"/>
  <c r="AZ137" i="10" s="1"/>
  <c r="AZ43" i="10"/>
  <c r="AZ141" i="10" s="1"/>
  <c r="D160" i="19"/>
  <c r="F160" i="19" s="1"/>
  <c r="H160" i="19"/>
  <c r="J160" i="19" s="1"/>
  <c r="O161" i="19"/>
  <c r="Q161" i="19" s="1"/>
  <c r="AZ53" i="21"/>
  <c r="AZ93" i="21" s="1"/>
  <c r="BA10" i="10"/>
  <c r="BA135" i="10" s="1"/>
  <c r="BA18" i="10"/>
  <c r="BA136" i="10" s="1"/>
  <c r="BA24" i="10"/>
  <c r="BA137" i="10" s="1"/>
  <c r="BA43" i="10"/>
  <c r="BA141" i="10" s="1"/>
  <c r="D161" i="19"/>
  <c r="F161" i="19" s="1"/>
  <c r="H161" i="19"/>
  <c r="J161" i="19" s="1"/>
  <c r="O162" i="19"/>
  <c r="Q162" i="19" s="1"/>
  <c r="BA53" i="21"/>
  <c r="BA93" i="21" s="1"/>
  <c r="BB10" i="10"/>
  <c r="BB135" i="10" s="1"/>
  <c r="BB18" i="10"/>
  <c r="BB136" i="10" s="1"/>
  <c r="BB24" i="10"/>
  <c r="BB137" i="10" s="1"/>
  <c r="BB43" i="10"/>
  <c r="BB141" i="10" s="1"/>
  <c r="D162" i="19"/>
  <c r="F162" i="19" s="1"/>
  <c r="H162" i="19"/>
  <c r="J162" i="19" s="1"/>
  <c r="O163" i="19"/>
  <c r="Q163" i="19" s="1"/>
  <c r="BB53" i="21"/>
  <c r="BB93" i="21" s="1"/>
  <c r="BC10" i="10"/>
  <c r="BC135" i="10" s="1"/>
  <c r="BC18" i="10"/>
  <c r="BC136" i="10" s="1"/>
  <c r="BC24" i="10"/>
  <c r="BC137" i="10" s="1"/>
  <c r="BC43" i="10"/>
  <c r="BC141" i="10" s="1"/>
  <c r="D163" i="19"/>
  <c r="F163" i="19" s="1"/>
  <c r="H163" i="19"/>
  <c r="J163" i="19" s="1"/>
  <c r="O164" i="19"/>
  <c r="Q164" i="19" s="1"/>
  <c r="BC53" i="21"/>
  <c r="BC93" i="21" s="1"/>
  <c r="BD10" i="10"/>
  <c r="BD135" i="10" s="1"/>
  <c r="BD18" i="10"/>
  <c r="BD136" i="10" s="1"/>
  <c r="BD24" i="10"/>
  <c r="BD137" i="10" s="1"/>
  <c r="BD43" i="10"/>
  <c r="BD141" i="10" s="1"/>
  <c r="D164" i="19"/>
  <c r="F164" i="19" s="1"/>
  <c r="H164" i="19"/>
  <c r="J164" i="19" s="1"/>
  <c r="O165" i="19"/>
  <c r="Q165" i="19" s="1"/>
  <c r="BD53" i="21"/>
  <c r="BD93" i="21" s="1"/>
  <c r="BE10" i="10"/>
  <c r="BE135" i="10" s="1"/>
  <c r="BE18" i="10"/>
  <c r="BE136" i="10" s="1"/>
  <c r="BE24" i="10"/>
  <c r="BE137" i="10" s="1"/>
  <c r="BE43" i="10"/>
  <c r="BE141" i="10" s="1"/>
  <c r="D165" i="19"/>
  <c r="F165" i="19" s="1"/>
  <c r="H165" i="19"/>
  <c r="J165" i="19" s="1"/>
  <c r="O166" i="19"/>
  <c r="Q166" i="19" s="1"/>
  <c r="BE53" i="21"/>
  <c r="BE93" i="21" s="1"/>
  <c r="BF10" i="10"/>
  <c r="BF135" i="10" s="1"/>
  <c r="BF18" i="10"/>
  <c r="BF136" i="10" s="1"/>
  <c r="BF24" i="10"/>
  <c r="BF137" i="10" s="1"/>
  <c r="BF43" i="10"/>
  <c r="BF141" i="10" s="1"/>
  <c r="D166" i="19"/>
  <c r="F166" i="19" s="1"/>
  <c r="H166" i="19"/>
  <c r="J166" i="19" s="1"/>
  <c r="O167" i="19"/>
  <c r="Q167" i="19" s="1"/>
  <c r="BF53" i="21"/>
  <c r="BF93" i="21" s="1"/>
  <c r="BG10" i="10"/>
  <c r="BG135" i="10" s="1"/>
  <c r="BG18" i="10"/>
  <c r="BG136" i="10" s="1"/>
  <c r="BG24" i="10"/>
  <c r="BG137" i="10" s="1"/>
  <c r="BG43" i="10"/>
  <c r="BG141" i="10" s="1"/>
  <c r="D167" i="19"/>
  <c r="F167" i="19" s="1"/>
  <c r="H167" i="19"/>
  <c r="J167" i="19" s="1"/>
  <c r="O168" i="19"/>
  <c r="Q168" i="19" s="1"/>
  <c r="BG53" i="21"/>
  <c r="BG93" i="21" s="1"/>
  <c r="BH10" i="10"/>
  <c r="BH135" i="10" s="1"/>
  <c r="BH18" i="10"/>
  <c r="BH136" i="10" s="1"/>
  <c r="BH24" i="10"/>
  <c r="BH137" i="10" s="1"/>
  <c r="BH43" i="10"/>
  <c r="BH141" i="10" s="1"/>
  <c r="D168" i="19"/>
  <c r="F168" i="19" s="1"/>
  <c r="H168" i="19"/>
  <c r="J168" i="19" s="1"/>
  <c r="O169" i="19"/>
  <c r="Q169" i="19" s="1"/>
  <c r="BH53" i="21"/>
  <c r="BH93" i="21" s="1"/>
  <c r="BI10" i="10"/>
  <c r="BI135" i="10" s="1"/>
  <c r="BI18" i="10"/>
  <c r="BI136" i="10" s="1"/>
  <c r="BI24" i="10"/>
  <c r="BI137" i="10" s="1"/>
  <c r="BI43" i="10"/>
  <c r="BI141" i="10" s="1"/>
  <c r="D169" i="19"/>
  <c r="F169" i="19" s="1"/>
  <c r="H169" i="19"/>
  <c r="J169" i="19" s="1"/>
  <c r="O170" i="19"/>
  <c r="Q170" i="19" s="1"/>
  <c r="BI53" i="21"/>
  <c r="BI93" i="21" s="1"/>
  <c r="BJ10" i="10"/>
  <c r="BJ135" i="10" s="1"/>
  <c r="BJ18" i="10"/>
  <c r="BJ136" i="10" s="1"/>
  <c r="BJ24" i="10"/>
  <c r="BJ137" i="10" s="1"/>
  <c r="BJ43" i="10"/>
  <c r="BJ141" i="10" s="1"/>
  <c r="D170" i="19"/>
  <c r="F170" i="19" s="1"/>
  <c r="H170" i="19"/>
  <c r="J170" i="19" s="1"/>
  <c r="O171" i="19"/>
  <c r="Q171" i="19" s="1"/>
  <c r="BJ53" i="21"/>
  <c r="BJ93" i="21" s="1"/>
  <c r="BK10" i="10"/>
  <c r="BK135" i="10" s="1"/>
  <c r="BK18" i="10"/>
  <c r="BK136" i="10" s="1"/>
  <c r="BK24" i="10"/>
  <c r="BK137" i="10" s="1"/>
  <c r="BK43" i="10"/>
  <c r="BK141" i="10" s="1"/>
  <c r="D171" i="19"/>
  <c r="F171" i="19" s="1"/>
  <c r="H171" i="19"/>
  <c r="J171" i="19" s="1"/>
  <c r="O172" i="19"/>
  <c r="Q172" i="19" s="1"/>
  <c r="BK53" i="21"/>
  <c r="BK93" i="21" s="1"/>
  <c r="BL10" i="10"/>
  <c r="BL135" i="10" s="1"/>
  <c r="BL18" i="10"/>
  <c r="BL136" i="10" s="1"/>
  <c r="BL24" i="10"/>
  <c r="BL137" i="10" s="1"/>
  <c r="BL43" i="10"/>
  <c r="BL141" i="10" s="1"/>
  <c r="D172" i="19"/>
  <c r="F172" i="19" s="1"/>
  <c r="H172" i="19"/>
  <c r="J172" i="19" s="1"/>
  <c r="O173" i="19"/>
  <c r="Q173" i="19" s="1"/>
  <c r="BL53" i="21"/>
  <c r="BL93" i="21" s="1"/>
  <c r="BM10" i="10"/>
  <c r="BM135" i="10" s="1"/>
  <c r="BM18" i="10"/>
  <c r="BM136" i="10" s="1"/>
  <c r="BM24" i="10"/>
  <c r="BM137" i="10" s="1"/>
  <c r="BM43" i="10"/>
  <c r="BM141" i="10" s="1"/>
  <c r="D173" i="19"/>
  <c r="F173" i="19" s="1"/>
  <c r="H173" i="19"/>
  <c r="J173" i="19" s="1"/>
  <c r="O174" i="19"/>
  <c r="Q174" i="19" s="1"/>
  <c r="BM53" i="21"/>
  <c r="BM93" i="21" s="1"/>
  <c r="BN10" i="10"/>
  <c r="BN135" i="10" s="1"/>
  <c r="BN18" i="10"/>
  <c r="BN136" i="10" s="1"/>
  <c r="BN24" i="10"/>
  <c r="BN137" i="10" s="1"/>
  <c r="BN43" i="10"/>
  <c r="BN141" i="10" s="1"/>
  <c r="D174" i="19"/>
  <c r="F174" i="19" s="1"/>
  <c r="H174" i="19"/>
  <c r="J174" i="19" s="1"/>
  <c r="O175" i="19"/>
  <c r="Q175" i="19" s="1"/>
  <c r="BN53" i="21"/>
  <c r="BN93" i="21" s="1"/>
  <c r="BO10" i="10"/>
  <c r="BO135" i="10" s="1"/>
  <c r="BO18" i="10"/>
  <c r="BO136" i="10" s="1"/>
  <c r="BO24" i="10"/>
  <c r="BO137" i="10" s="1"/>
  <c r="BO43" i="10"/>
  <c r="BO141" i="10" s="1"/>
  <c r="D175" i="19"/>
  <c r="F175" i="19" s="1"/>
  <c r="H175" i="19"/>
  <c r="J175" i="19" s="1"/>
  <c r="O176" i="19"/>
  <c r="Q176" i="19" s="1"/>
  <c r="BO53" i="21"/>
  <c r="BO93" i="21" s="1"/>
  <c r="BP10" i="10"/>
  <c r="BP135" i="10" s="1"/>
  <c r="BP18" i="10"/>
  <c r="BP136" i="10" s="1"/>
  <c r="BP24" i="10"/>
  <c r="BP137" i="10" s="1"/>
  <c r="BP43" i="10"/>
  <c r="BP141" i="10" s="1"/>
  <c r="D176" i="19"/>
  <c r="F176" i="19" s="1"/>
  <c r="H176" i="19"/>
  <c r="J176" i="19" s="1"/>
  <c r="O177" i="19"/>
  <c r="Q177" i="19" s="1"/>
  <c r="BP53" i="21"/>
  <c r="BP93" i="21" s="1"/>
  <c r="BQ10" i="10"/>
  <c r="BQ135" i="10" s="1"/>
  <c r="BQ18" i="10"/>
  <c r="BQ136" i="10" s="1"/>
  <c r="BQ24" i="10"/>
  <c r="BQ137" i="10" s="1"/>
  <c r="BQ43" i="10"/>
  <c r="BQ141" i="10" s="1"/>
  <c r="D177" i="19"/>
  <c r="F177" i="19" s="1"/>
  <c r="H177" i="19"/>
  <c r="J177" i="19" s="1"/>
  <c r="O178" i="19"/>
  <c r="Q178" i="19" s="1"/>
  <c r="BQ53" i="21"/>
  <c r="BQ93" i="21" s="1"/>
  <c r="BR10" i="10"/>
  <c r="BR135" i="10" s="1"/>
  <c r="BR18" i="10"/>
  <c r="BR136" i="10" s="1"/>
  <c r="BR24" i="10"/>
  <c r="BR137" i="10" s="1"/>
  <c r="BR43" i="10"/>
  <c r="BR141" i="10" s="1"/>
  <c r="D178" i="19"/>
  <c r="F178" i="19" s="1"/>
  <c r="H178" i="19"/>
  <c r="J178" i="19" s="1"/>
  <c r="O179" i="19"/>
  <c r="Q179" i="19" s="1"/>
  <c r="BR53" i="21"/>
  <c r="BR93" i="21" s="1"/>
  <c r="BS10" i="10"/>
  <c r="BS135" i="10" s="1"/>
  <c r="BS18" i="10"/>
  <c r="BS136" i="10" s="1"/>
  <c r="BS24" i="10"/>
  <c r="BS137" i="10" s="1"/>
  <c r="BS43" i="10"/>
  <c r="BS141" i="10" s="1"/>
  <c r="D179" i="19"/>
  <c r="F179" i="19" s="1"/>
  <c r="H179" i="19"/>
  <c r="J179" i="19" s="1"/>
  <c r="O180" i="19"/>
  <c r="Q180" i="19" s="1"/>
  <c r="BS53" i="21"/>
  <c r="BS93" i="21" s="1"/>
  <c r="BT10" i="10"/>
  <c r="BT135" i="10" s="1"/>
  <c r="BT18" i="10"/>
  <c r="BT136" i="10" s="1"/>
  <c r="BT24" i="10"/>
  <c r="BT137" i="10" s="1"/>
  <c r="BT43" i="10"/>
  <c r="BT141" i="10" s="1"/>
  <c r="D180" i="19"/>
  <c r="F180" i="19" s="1"/>
  <c r="H180" i="19"/>
  <c r="J180" i="19" s="1"/>
  <c r="O181" i="19"/>
  <c r="Q181" i="19" s="1"/>
  <c r="BT53" i="21"/>
  <c r="BT93" i="21" s="1"/>
  <c r="BU10" i="10"/>
  <c r="BU135" i="10" s="1"/>
  <c r="BU18" i="10"/>
  <c r="BU136" i="10" s="1"/>
  <c r="BU24" i="10"/>
  <c r="BU137" i="10" s="1"/>
  <c r="BU43" i="10"/>
  <c r="BU141" i="10" s="1"/>
  <c r="D181" i="19"/>
  <c r="F181" i="19" s="1"/>
  <c r="H181" i="19"/>
  <c r="J181" i="19" s="1"/>
  <c r="O182" i="19"/>
  <c r="Q182" i="19" s="1"/>
  <c r="BU53" i="21"/>
  <c r="BU93" i="21" s="1"/>
  <c r="BV10" i="10"/>
  <c r="BV135" i="10" s="1"/>
  <c r="BV18" i="10"/>
  <c r="BV136" i="10" s="1"/>
  <c r="BV24" i="10"/>
  <c r="BV137" i="10" s="1"/>
  <c r="BV43" i="10"/>
  <c r="BV141" i="10" s="1"/>
  <c r="D182" i="19"/>
  <c r="F182" i="19" s="1"/>
  <c r="H182" i="19"/>
  <c r="J182" i="19" s="1"/>
  <c r="O183" i="19"/>
  <c r="Q183" i="19" s="1"/>
  <c r="BV53" i="21"/>
  <c r="BV93" i="21" s="1"/>
  <c r="BW10" i="10"/>
  <c r="BW135" i="10" s="1"/>
  <c r="BW18" i="10"/>
  <c r="BW136" i="10" s="1"/>
  <c r="BW24" i="10"/>
  <c r="BW137" i="10" s="1"/>
  <c r="BW43" i="10"/>
  <c r="BW141" i="10" s="1"/>
  <c r="D183" i="19"/>
  <c r="F183" i="19" s="1"/>
  <c r="H183" i="19"/>
  <c r="J183" i="19" s="1"/>
  <c r="O184" i="19"/>
  <c r="Q184" i="19" s="1"/>
  <c r="BW53" i="21"/>
  <c r="BW93" i="21" s="1"/>
  <c r="BX10" i="10"/>
  <c r="BX135" i="10" s="1"/>
  <c r="BX18" i="10"/>
  <c r="BX136" i="10" s="1"/>
  <c r="BX24" i="10"/>
  <c r="BX137" i="10" s="1"/>
  <c r="BX43" i="10"/>
  <c r="BX141" i="10" s="1"/>
  <c r="D184" i="19"/>
  <c r="F184" i="19" s="1"/>
  <c r="H184" i="19"/>
  <c r="J184" i="19" s="1"/>
  <c r="O185" i="19"/>
  <c r="Q185" i="19" s="1"/>
  <c r="BX53" i="21"/>
  <c r="BX93" i="21" s="1"/>
  <c r="BY10" i="10"/>
  <c r="BY135" i="10" s="1"/>
  <c r="BY18" i="10"/>
  <c r="BY136" i="10" s="1"/>
  <c r="BY24" i="10"/>
  <c r="BY137" i="10" s="1"/>
  <c r="BY43" i="10"/>
  <c r="BY141" i="10" s="1"/>
  <c r="D185" i="19"/>
  <c r="F185" i="19" s="1"/>
  <c r="H185" i="19"/>
  <c r="J185" i="19" s="1"/>
  <c r="O186" i="19"/>
  <c r="Q186" i="19" s="1"/>
  <c r="BY53" i="21"/>
  <c r="BY93" i="21" s="1"/>
  <c r="BZ10" i="10"/>
  <c r="BZ135" i="10" s="1"/>
  <c r="BZ18" i="10"/>
  <c r="BZ136" i="10" s="1"/>
  <c r="BZ24" i="10"/>
  <c r="BZ137" i="10" s="1"/>
  <c r="BZ43" i="10"/>
  <c r="BZ141" i="10" s="1"/>
  <c r="D186" i="19"/>
  <c r="F186" i="19" s="1"/>
  <c r="H186" i="19"/>
  <c r="J186" i="19" s="1"/>
  <c r="O187" i="19"/>
  <c r="Q187" i="19" s="1"/>
  <c r="BZ53" i="21"/>
  <c r="BZ93" i="21" s="1"/>
  <c r="CA10" i="10"/>
  <c r="CA135" i="10" s="1"/>
  <c r="CA18" i="10"/>
  <c r="CA136" i="10" s="1"/>
  <c r="CA24" i="10"/>
  <c r="CA137" i="10" s="1"/>
  <c r="CA43" i="10"/>
  <c r="CA141" i="10" s="1"/>
  <c r="D187" i="19"/>
  <c r="F187" i="19" s="1"/>
  <c r="H187" i="19"/>
  <c r="J187" i="19" s="1"/>
  <c r="O188" i="19"/>
  <c r="Q188" i="19" s="1"/>
  <c r="CA53" i="21"/>
  <c r="CA93" i="21" s="1"/>
  <c r="CB10" i="10"/>
  <c r="CB135" i="10" s="1"/>
  <c r="CB18" i="10"/>
  <c r="CB136" i="10" s="1"/>
  <c r="CB24" i="10"/>
  <c r="CB137" i="10" s="1"/>
  <c r="CB43" i="10"/>
  <c r="CB141" i="10" s="1"/>
  <c r="D188" i="19"/>
  <c r="F188" i="19" s="1"/>
  <c r="H188" i="19"/>
  <c r="J188" i="19" s="1"/>
  <c r="O189" i="19"/>
  <c r="Q189" i="19" s="1"/>
  <c r="CB53" i="21"/>
  <c r="CB93" i="21" s="1"/>
  <c r="CC10" i="10"/>
  <c r="CC135" i="10" s="1"/>
  <c r="CC18" i="10"/>
  <c r="CC136" i="10" s="1"/>
  <c r="CC24" i="10"/>
  <c r="CC137" i="10" s="1"/>
  <c r="CC43" i="10"/>
  <c r="CC141" i="10" s="1"/>
  <c r="D189" i="19"/>
  <c r="F189" i="19" s="1"/>
  <c r="H189" i="19"/>
  <c r="J189" i="19" s="1"/>
  <c r="O190" i="19"/>
  <c r="Q190" i="19" s="1"/>
  <c r="CC53" i="21"/>
  <c r="CC93" i="21" s="1"/>
  <c r="CD10" i="10"/>
  <c r="CD135" i="10" s="1"/>
  <c r="CD18" i="10"/>
  <c r="CD136" i="10" s="1"/>
  <c r="CD24" i="10"/>
  <c r="CD137" i="10" s="1"/>
  <c r="CD43" i="10"/>
  <c r="CD141" i="10" s="1"/>
  <c r="D190" i="19"/>
  <c r="F190" i="19" s="1"/>
  <c r="H190" i="19"/>
  <c r="J190" i="19" s="1"/>
  <c r="O191" i="19"/>
  <c r="Q191" i="19" s="1"/>
  <c r="CD53" i="21"/>
  <c r="CD93" i="21" s="1"/>
  <c r="CE10" i="10"/>
  <c r="CE135" i="10" s="1"/>
  <c r="CE18" i="10"/>
  <c r="CE136" i="10" s="1"/>
  <c r="CE24" i="10"/>
  <c r="CE137" i="10" s="1"/>
  <c r="CE43" i="10"/>
  <c r="CE141" i="10" s="1"/>
  <c r="D191" i="19"/>
  <c r="F191" i="19" s="1"/>
  <c r="H191" i="19"/>
  <c r="J191" i="19" s="1"/>
  <c r="O192" i="19"/>
  <c r="Q192" i="19" s="1"/>
  <c r="CE53" i="21"/>
  <c r="CE93" i="21" s="1"/>
  <c r="CF10" i="10"/>
  <c r="CF135" i="10" s="1"/>
  <c r="CF18" i="10"/>
  <c r="CF136" i="10" s="1"/>
  <c r="CF24" i="10"/>
  <c r="CF137" i="10" s="1"/>
  <c r="CF43" i="10"/>
  <c r="CF141" i="10" s="1"/>
  <c r="D192" i="19"/>
  <c r="F192" i="19" s="1"/>
  <c r="H192" i="19"/>
  <c r="J192" i="19" s="1"/>
  <c r="O193" i="19"/>
  <c r="Q193" i="19" s="1"/>
  <c r="CF53" i="21"/>
  <c r="CF93" i="21" s="1"/>
  <c r="CG10" i="10"/>
  <c r="CG135" i="10" s="1"/>
  <c r="CG18" i="10"/>
  <c r="CG136" i="10" s="1"/>
  <c r="CG24" i="10"/>
  <c r="CG137" i="10" s="1"/>
  <c r="CG43" i="10"/>
  <c r="CG141" i="10" s="1"/>
  <c r="D193" i="19"/>
  <c r="F193" i="19" s="1"/>
  <c r="H193" i="19"/>
  <c r="J193" i="19" s="1"/>
  <c r="O194" i="19"/>
  <c r="Q194" i="19" s="1"/>
  <c r="CG53" i="21"/>
  <c r="CG93" i="21" s="1"/>
  <c r="CH10" i="10"/>
  <c r="CH135" i="10" s="1"/>
  <c r="CH18" i="10"/>
  <c r="CH136" i="10" s="1"/>
  <c r="CH24" i="10"/>
  <c r="CH137" i="10" s="1"/>
  <c r="CH43" i="10"/>
  <c r="CH141" i="10" s="1"/>
  <c r="D194" i="19"/>
  <c r="F194" i="19" s="1"/>
  <c r="H194" i="19"/>
  <c r="J194" i="19" s="1"/>
  <c r="O195" i="19"/>
  <c r="Q195" i="19" s="1"/>
  <c r="CH53" i="21"/>
  <c r="CH93" i="21" s="1"/>
  <c r="CI10" i="10"/>
  <c r="CI135" i="10" s="1"/>
  <c r="CI18" i="10"/>
  <c r="CI136" i="10" s="1"/>
  <c r="CI24" i="10"/>
  <c r="CI137" i="10" s="1"/>
  <c r="CI43" i="10"/>
  <c r="CI141" i="10" s="1"/>
  <c r="D195" i="19"/>
  <c r="F195" i="19" s="1"/>
  <c r="H195" i="19"/>
  <c r="J195" i="19" s="1"/>
  <c r="O196" i="19"/>
  <c r="Q196" i="19" s="1"/>
  <c r="CI53" i="21"/>
  <c r="CI93" i="21" s="1"/>
  <c r="CJ10" i="10"/>
  <c r="CJ135" i="10" s="1"/>
  <c r="CJ18" i="10"/>
  <c r="CJ136" i="10" s="1"/>
  <c r="CJ24" i="10"/>
  <c r="CJ137" i="10" s="1"/>
  <c r="CJ43" i="10"/>
  <c r="CJ141" i="10" s="1"/>
  <c r="D196" i="19"/>
  <c r="F196" i="19" s="1"/>
  <c r="H196" i="19"/>
  <c r="J196" i="19" s="1"/>
  <c r="O197" i="19"/>
  <c r="Q197" i="19" s="1"/>
  <c r="CJ53" i="21"/>
  <c r="CJ93" i="21" s="1"/>
  <c r="CK10" i="10"/>
  <c r="CK135" i="10" s="1"/>
  <c r="CK18" i="10"/>
  <c r="CK136" i="10" s="1"/>
  <c r="CK24" i="10"/>
  <c r="CK137" i="10" s="1"/>
  <c r="CK43" i="10"/>
  <c r="CK141" i="10" s="1"/>
  <c r="D197" i="19"/>
  <c r="F197" i="19" s="1"/>
  <c r="H197" i="19"/>
  <c r="J197" i="19" s="1"/>
  <c r="O198" i="19"/>
  <c r="Q198" i="19" s="1"/>
  <c r="CK53" i="21"/>
  <c r="CK93" i="21" s="1"/>
  <c r="CL10" i="10"/>
  <c r="CL135" i="10" s="1"/>
  <c r="CL18" i="10"/>
  <c r="CL136" i="10" s="1"/>
  <c r="CL24" i="10"/>
  <c r="CL137" i="10" s="1"/>
  <c r="CL43" i="10"/>
  <c r="CL141" i="10" s="1"/>
  <c r="D198" i="19"/>
  <c r="F198" i="19" s="1"/>
  <c r="H198" i="19"/>
  <c r="J198" i="19" s="1"/>
  <c r="O199" i="19"/>
  <c r="Q199" i="19" s="1"/>
  <c r="CL53" i="21"/>
  <c r="CL93" i="21" s="1"/>
  <c r="CM10" i="10"/>
  <c r="CM135" i="10" s="1"/>
  <c r="CM18" i="10"/>
  <c r="CM136" i="10" s="1"/>
  <c r="CM24" i="10"/>
  <c r="CM137" i="10" s="1"/>
  <c r="CM43" i="10"/>
  <c r="CM141" i="10" s="1"/>
  <c r="D199" i="19"/>
  <c r="F199" i="19" s="1"/>
  <c r="H199" i="19"/>
  <c r="J199" i="19" s="1"/>
  <c r="O200" i="19"/>
  <c r="Q200" i="19" s="1"/>
  <c r="CM53" i="21"/>
  <c r="CM93" i="21" s="1"/>
  <c r="CN10" i="10"/>
  <c r="CN135" i="10" s="1"/>
  <c r="CN18" i="10"/>
  <c r="CN136" i="10" s="1"/>
  <c r="CN24" i="10"/>
  <c r="CN137" i="10" s="1"/>
  <c r="CN43" i="10"/>
  <c r="CN141" i="10" s="1"/>
  <c r="D200" i="19"/>
  <c r="F200" i="19" s="1"/>
  <c r="H200" i="19"/>
  <c r="J200" i="19" s="1"/>
  <c r="O201" i="19"/>
  <c r="Q201" i="19" s="1"/>
  <c r="CN53" i="21"/>
  <c r="CN93" i="21" s="1"/>
  <c r="CO10" i="10"/>
  <c r="CO135" i="10" s="1"/>
  <c r="CO18" i="10"/>
  <c r="CO136" i="10" s="1"/>
  <c r="CO24" i="10"/>
  <c r="CO137" i="10" s="1"/>
  <c r="CO43" i="10"/>
  <c r="CO141" i="10" s="1"/>
  <c r="D201" i="19"/>
  <c r="F201" i="19" s="1"/>
  <c r="H201" i="19"/>
  <c r="J201" i="19" s="1"/>
  <c r="O202" i="19"/>
  <c r="Q202" i="19" s="1"/>
  <c r="CO53" i="21"/>
  <c r="CO93" i="21" s="1"/>
  <c r="CP10" i="10"/>
  <c r="CP135" i="10" s="1"/>
  <c r="CP18" i="10"/>
  <c r="CP136" i="10" s="1"/>
  <c r="CP24" i="10"/>
  <c r="CP137" i="10" s="1"/>
  <c r="CP43" i="10"/>
  <c r="CP141" i="10" s="1"/>
  <c r="D202" i="19"/>
  <c r="F202" i="19" s="1"/>
  <c r="H202" i="19"/>
  <c r="J202" i="19" s="1"/>
  <c r="O203" i="19"/>
  <c r="Q203" i="19" s="1"/>
  <c r="CP53" i="21"/>
  <c r="CP93" i="21" s="1"/>
  <c r="CQ10" i="10"/>
  <c r="CQ135" i="10" s="1"/>
  <c r="CQ18" i="10"/>
  <c r="CQ136" i="10" s="1"/>
  <c r="CQ24" i="10"/>
  <c r="CQ137" i="10" s="1"/>
  <c r="CQ43" i="10"/>
  <c r="CQ141" i="10" s="1"/>
  <c r="F203" i="19"/>
  <c r="H203" i="19"/>
  <c r="J203" i="19" s="1"/>
  <c r="O204" i="19"/>
  <c r="Q204" i="19" s="1"/>
  <c r="CQ53" i="21"/>
  <c r="CQ93" i="21" s="1"/>
  <c r="CR10" i="10"/>
  <c r="CR135" i="10" s="1"/>
  <c r="CR18" i="10"/>
  <c r="CR136" i="10" s="1"/>
  <c r="CR24" i="10"/>
  <c r="CR137" i="10" s="1"/>
  <c r="CR43" i="10"/>
  <c r="CR141" i="10" s="1"/>
  <c r="D204" i="19"/>
  <c r="F204" i="19" s="1"/>
  <c r="H204" i="19"/>
  <c r="J204" i="19" s="1"/>
  <c r="O205" i="19"/>
  <c r="Q205" i="19" s="1"/>
  <c r="CR53" i="21"/>
  <c r="CR93" i="21" s="1"/>
  <c r="CS10" i="10"/>
  <c r="CS135" i="10" s="1"/>
  <c r="CS18" i="10"/>
  <c r="CS136" i="10" s="1"/>
  <c r="CS24" i="10"/>
  <c r="CS137" i="10" s="1"/>
  <c r="CS43" i="10"/>
  <c r="CS141" i="10" s="1"/>
  <c r="F205" i="19"/>
  <c r="H205" i="19"/>
  <c r="J205" i="19" s="1"/>
  <c r="CS53" i="21"/>
  <c r="CS93" i="21" s="1"/>
  <c r="CT10" i="10"/>
  <c r="CT135" i="10" s="1"/>
  <c r="CT18" i="10"/>
  <c r="CT136" i="10" s="1"/>
  <c r="CT24" i="10"/>
  <c r="CT137" i="10" s="1"/>
  <c r="CT43" i="10"/>
  <c r="CT141" i="10" s="1"/>
  <c r="D206" i="19"/>
  <c r="F206" i="19" s="1"/>
  <c r="H206" i="19"/>
  <c r="J206" i="19" s="1"/>
  <c r="O207" i="19"/>
  <c r="Q207" i="19" s="1"/>
  <c r="CT53" i="21"/>
  <c r="CT93" i="21" s="1"/>
  <c r="CU10" i="10"/>
  <c r="CU135" i="10" s="1"/>
  <c r="CU18" i="10"/>
  <c r="CU136" i="10" s="1"/>
  <c r="CU24" i="10"/>
  <c r="CU137" i="10" s="1"/>
  <c r="CU43" i="10"/>
  <c r="CU141" i="10" s="1"/>
  <c r="D207" i="19"/>
  <c r="F207" i="19" s="1"/>
  <c r="H207" i="19"/>
  <c r="J207" i="19" s="1"/>
  <c r="O208" i="19"/>
  <c r="Q208" i="19" s="1"/>
  <c r="CU53" i="21"/>
  <c r="CU93" i="21" s="1"/>
  <c r="CV10" i="10"/>
  <c r="CV135" i="10" s="1"/>
  <c r="CV18" i="10"/>
  <c r="CV136" i="10" s="1"/>
  <c r="CV24" i="10"/>
  <c r="CV137" i="10" s="1"/>
  <c r="CV43" i="10"/>
  <c r="CV141" i="10" s="1"/>
  <c r="D208" i="19"/>
  <c r="F208" i="19" s="1"/>
  <c r="H208" i="19"/>
  <c r="J208" i="19" s="1"/>
  <c r="O209" i="19"/>
  <c r="Q209" i="19" s="1"/>
  <c r="CV53" i="21"/>
  <c r="CV93" i="21" s="1"/>
  <c r="CW10" i="10"/>
  <c r="CW135" i="10" s="1"/>
  <c r="CW18" i="10"/>
  <c r="CW136" i="10" s="1"/>
  <c r="CW24" i="10"/>
  <c r="CW137" i="10" s="1"/>
  <c r="CW43" i="10"/>
  <c r="CW141" i="10" s="1"/>
  <c r="D209" i="19"/>
  <c r="F209" i="19" s="1"/>
  <c r="H209" i="19"/>
  <c r="J209" i="19" s="1"/>
  <c r="O210" i="19"/>
  <c r="Q210" i="19" s="1"/>
  <c r="CW53" i="21"/>
  <c r="CW93" i="21" s="1"/>
  <c r="CX10" i="10"/>
  <c r="CX135" i="10" s="1"/>
  <c r="CX18" i="10"/>
  <c r="CX136" i="10" s="1"/>
  <c r="CX24" i="10"/>
  <c r="CX137" i="10" s="1"/>
  <c r="CX43" i="10"/>
  <c r="CX141" i="10" s="1"/>
  <c r="D210" i="19"/>
  <c r="F210" i="19" s="1"/>
  <c r="H210" i="19"/>
  <c r="J210" i="19" s="1"/>
  <c r="O211" i="19"/>
  <c r="Q211" i="19" s="1"/>
  <c r="CX53" i="21"/>
  <c r="CX93" i="21" s="1"/>
  <c r="CY10" i="10"/>
  <c r="CY135" i="10" s="1"/>
  <c r="CY18" i="10"/>
  <c r="CY136" i="10" s="1"/>
  <c r="CY24" i="10"/>
  <c r="CY137" i="10" s="1"/>
  <c r="CY43" i="10"/>
  <c r="CY141" i="10" s="1"/>
  <c r="D211" i="19"/>
  <c r="F211" i="19" s="1"/>
  <c r="H211" i="19"/>
  <c r="J211" i="19" s="1"/>
  <c r="O212" i="19"/>
  <c r="Q212" i="19" s="1"/>
  <c r="CY53" i="21"/>
  <c r="CY93" i="21" s="1"/>
  <c r="CZ10" i="10"/>
  <c r="CZ135" i="10" s="1"/>
  <c r="CZ18" i="10"/>
  <c r="CZ136" i="10" s="1"/>
  <c r="CZ24" i="10"/>
  <c r="CZ137" i="10" s="1"/>
  <c r="CZ43" i="10"/>
  <c r="CZ141" i="10" s="1"/>
  <c r="D212" i="19"/>
  <c r="F212" i="19" s="1"/>
  <c r="H212" i="19"/>
  <c r="J212" i="19" s="1"/>
  <c r="O213" i="19"/>
  <c r="Q213" i="19" s="1"/>
  <c r="CZ53" i="21"/>
  <c r="CZ93" i="21" s="1"/>
  <c r="DA10" i="10"/>
  <c r="DA135" i="10" s="1"/>
  <c r="DA18" i="10"/>
  <c r="DA136" i="10" s="1"/>
  <c r="DA24" i="10"/>
  <c r="DA137" i="10" s="1"/>
  <c r="DA43" i="10"/>
  <c r="DA141" i="10" s="1"/>
  <c r="D213" i="19"/>
  <c r="F213" i="19" s="1"/>
  <c r="H213" i="19"/>
  <c r="J213" i="19" s="1"/>
  <c r="O214" i="19"/>
  <c r="Q214" i="19" s="1"/>
  <c r="DA38" i="21"/>
  <c r="DA90" i="21" s="1"/>
  <c r="DA53" i="21"/>
  <c r="DA93" i="21" s="1"/>
  <c r="DB10" i="10"/>
  <c r="DB135" i="10" s="1"/>
  <c r="DB18" i="10"/>
  <c r="DB136" i="10" s="1"/>
  <c r="DB24" i="10"/>
  <c r="DB137" i="10" s="1"/>
  <c r="DB43" i="10"/>
  <c r="DB141" i="10" s="1"/>
  <c r="D214" i="19"/>
  <c r="F214" i="19" s="1"/>
  <c r="H214" i="19"/>
  <c r="J214" i="19" s="1"/>
  <c r="O215" i="19"/>
  <c r="Q215" i="19" s="1"/>
  <c r="DB53" i="21"/>
  <c r="DB93" i="21" s="1"/>
  <c r="DC10" i="10"/>
  <c r="DC135" i="10" s="1"/>
  <c r="DC18" i="10"/>
  <c r="DC136" i="10" s="1"/>
  <c r="DC24" i="10"/>
  <c r="DC137" i="10" s="1"/>
  <c r="DC43" i="10"/>
  <c r="DC141" i="10" s="1"/>
  <c r="D215" i="19"/>
  <c r="F215" i="19" s="1"/>
  <c r="H215" i="19"/>
  <c r="J215" i="19" s="1"/>
  <c r="O216" i="19"/>
  <c r="Q216" i="19" s="1"/>
  <c r="DC53" i="21"/>
  <c r="DC93" i="21" s="1"/>
  <c r="DD10" i="10"/>
  <c r="DD135" i="10" s="1"/>
  <c r="DD18" i="10"/>
  <c r="DD136" i="10" s="1"/>
  <c r="DD24" i="10"/>
  <c r="DD137" i="10" s="1"/>
  <c r="DD43" i="10"/>
  <c r="DD141" i="10" s="1"/>
  <c r="D216" i="19"/>
  <c r="F216" i="19" s="1"/>
  <c r="H216" i="19"/>
  <c r="J216" i="19" s="1"/>
  <c r="O217" i="19"/>
  <c r="Q217" i="19" s="1"/>
  <c r="DD53" i="21"/>
  <c r="DD93" i="21" s="1"/>
  <c r="DE10" i="10"/>
  <c r="DE135" i="10" s="1"/>
  <c r="DE18" i="10"/>
  <c r="DE136" i="10" s="1"/>
  <c r="DE24" i="10"/>
  <c r="DE137" i="10" s="1"/>
  <c r="DE43" i="10"/>
  <c r="DE141" i="10" s="1"/>
  <c r="D217" i="19"/>
  <c r="F217" i="19" s="1"/>
  <c r="H217" i="19"/>
  <c r="J217" i="19" s="1"/>
  <c r="O218" i="19"/>
  <c r="Q218" i="19" s="1"/>
  <c r="DE53" i="21"/>
  <c r="DE93" i="21" s="1"/>
  <c r="DF10" i="10"/>
  <c r="DF135" i="10" s="1"/>
  <c r="DF18" i="10"/>
  <c r="DF136" i="10" s="1"/>
  <c r="DF24" i="10"/>
  <c r="DF137" i="10" s="1"/>
  <c r="DF43" i="10"/>
  <c r="DF141" i="10" s="1"/>
  <c r="H218" i="19"/>
  <c r="J218" i="19" s="1"/>
  <c r="O219" i="19"/>
  <c r="Q219" i="19" s="1"/>
  <c r="DF53" i="21"/>
  <c r="DF93" i="21" s="1"/>
  <c r="I13" i="21"/>
  <c r="H21" i="21"/>
  <c r="D48" i="30"/>
  <c r="H53" i="21"/>
  <c r="I10" i="20"/>
  <c r="I18" i="20"/>
  <c r="F27" i="20"/>
  <c r="I27" i="20" s="1"/>
  <c r="I74" i="20" s="1"/>
  <c r="P51" i="18"/>
  <c r="P30" i="18"/>
  <c r="I74" i="19"/>
  <c r="I46" i="19"/>
  <c r="I75" i="19" s="1"/>
  <c r="E124" i="10"/>
  <c r="I125" i="10" s="1"/>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L3" i="6"/>
  <c r="DF4" i="21"/>
  <c r="L4" i="21"/>
  <c r="M4" i="21"/>
  <c r="N4" i="21"/>
  <c r="O4" i="21"/>
  <c r="P4" i="21"/>
  <c r="Q4" i="21"/>
  <c r="R4" i="21"/>
  <c r="S4" i="21"/>
  <c r="T4" i="21"/>
  <c r="U4" i="21"/>
  <c r="V4" i="21"/>
  <c r="W4" i="21"/>
  <c r="X4" i="21"/>
  <c r="Y4" i="21"/>
  <c r="Z4" i="21"/>
  <c r="AA4" i="21"/>
  <c r="AB4" i="21"/>
  <c r="AC4" i="21"/>
  <c r="AD4" i="21"/>
  <c r="AE4" i="21"/>
  <c r="AF4" i="21"/>
  <c r="AG4" i="21"/>
  <c r="AH4" i="21"/>
  <c r="AI4" i="21"/>
  <c r="AJ4" i="21"/>
  <c r="AK4" i="21"/>
  <c r="AL4" i="21"/>
  <c r="AM4" i="21"/>
  <c r="AN4" i="21"/>
  <c r="AO4" i="21"/>
  <c r="AP4" i="21"/>
  <c r="AQ4" i="21"/>
  <c r="AR4" i="21"/>
  <c r="AS4" i="21"/>
  <c r="AT4" i="21"/>
  <c r="AU4" i="21"/>
  <c r="AV4" i="21"/>
  <c r="AW4" i="21"/>
  <c r="AX4" i="21"/>
  <c r="AY4" i="21"/>
  <c r="AZ4" i="21"/>
  <c r="BA4" i="21"/>
  <c r="BB4" i="21"/>
  <c r="BC4" i="21"/>
  <c r="BD4" i="21"/>
  <c r="BE4" i="21"/>
  <c r="BF4" i="21"/>
  <c r="BG4" i="21"/>
  <c r="BH4" i="21"/>
  <c r="BI4" i="21"/>
  <c r="BJ4" i="21"/>
  <c r="BK4" i="21"/>
  <c r="BL4" i="21"/>
  <c r="BM4" i="21"/>
  <c r="BN4" i="21"/>
  <c r="BO4" i="21"/>
  <c r="BP4" i="21"/>
  <c r="BQ4" i="21"/>
  <c r="BR4" i="21"/>
  <c r="BS4" i="21"/>
  <c r="BT4" i="21"/>
  <c r="BU4" i="21"/>
  <c r="BV4" i="21"/>
  <c r="BW4" i="21"/>
  <c r="BX4" i="21"/>
  <c r="BY4" i="21"/>
  <c r="BZ4" i="21"/>
  <c r="CA4" i="21"/>
  <c r="CB4" i="21"/>
  <c r="CC4" i="21"/>
  <c r="CD4" i="21"/>
  <c r="CE4" i="21"/>
  <c r="CF4" i="21"/>
  <c r="CG4" i="21"/>
  <c r="CH4" i="21"/>
  <c r="CI4" i="21"/>
  <c r="CJ4" i="21"/>
  <c r="CK4" i="21"/>
  <c r="CL4" i="21"/>
  <c r="CM4" i="21"/>
  <c r="CN4" i="21"/>
  <c r="CO4" i="21"/>
  <c r="CP4" i="21"/>
  <c r="CQ4" i="21"/>
  <c r="CR4" i="21"/>
  <c r="CS4" i="21"/>
  <c r="CT4" i="21"/>
  <c r="CU4" i="21"/>
  <c r="CV4" i="21"/>
  <c r="CW4" i="21"/>
  <c r="CX4" i="21"/>
  <c r="CY4" i="21"/>
  <c r="CZ4" i="21"/>
  <c r="DA4" i="21"/>
  <c r="DB4" i="21"/>
  <c r="DC4" i="21"/>
  <c r="DD4" i="21"/>
  <c r="DE4" i="21"/>
  <c r="K4" i="21"/>
  <c r="DF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DC4" i="20"/>
  <c r="DD4" i="20"/>
  <c r="DE4" i="20"/>
  <c r="K4" i="20"/>
  <c r="L4" i="19"/>
  <c r="M4" i="19"/>
  <c r="N4" i="19"/>
  <c r="O4" i="19"/>
  <c r="P4" i="19"/>
  <c r="Q4" i="19"/>
  <c r="R4" i="19"/>
  <c r="S4" i="19"/>
  <c r="T4" i="19"/>
  <c r="U4" i="19"/>
  <c r="V4" i="19"/>
  <c r="W4" i="19"/>
  <c r="X4" i="19"/>
  <c r="Y4" i="19"/>
  <c r="Z4" i="19"/>
  <c r="AA4" i="19"/>
  <c r="AB4" i="19"/>
  <c r="AC4" i="19"/>
  <c r="AD4" i="19"/>
  <c r="AE4" i="19"/>
  <c r="AF4" i="19"/>
  <c r="AG4" i="19"/>
  <c r="AH4" i="19"/>
  <c r="AI4" i="19"/>
  <c r="AJ4" i="19"/>
  <c r="AK4" i="19"/>
  <c r="AL4" i="19"/>
  <c r="AM4" i="19"/>
  <c r="AN4" i="19"/>
  <c r="AO4" i="19"/>
  <c r="AP4" i="19"/>
  <c r="AQ4" i="19"/>
  <c r="AR4" i="19"/>
  <c r="AS4" i="19"/>
  <c r="AT4" i="19"/>
  <c r="AU4" i="19"/>
  <c r="AV4" i="19"/>
  <c r="AW4" i="19"/>
  <c r="AX4" i="19"/>
  <c r="AY4" i="19"/>
  <c r="AZ4" i="19"/>
  <c r="BA4" i="19"/>
  <c r="BB4" i="19"/>
  <c r="BC4" i="19"/>
  <c r="BD4" i="19"/>
  <c r="BE4" i="19"/>
  <c r="BF4" i="19"/>
  <c r="BG4" i="19"/>
  <c r="BH4" i="19"/>
  <c r="BI4" i="19"/>
  <c r="BJ4" i="19"/>
  <c r="BK4" i="19"/>
  <c r="BL4" i="19"/>
  <c r="BM4" i="19"/>
  <c r="BN4" i="19"/>
  <c r="BO4" i="19"/>
  <c r="BP4" i="19"/>
  <c r="BQ4" i="19"/>
  <c r="BR4" i="19"/>
  <c r="BS4" i="19"/>
  <c r="BT4" i="19"/>
  <c r="BU4" i="19"/>
  <c r="BV4" i="19"/>
  <c r="BW4" i="19"/>
  <c r="BX4" i="19"/>
  <c r="BY4" i="19"/>
  <c r="BZ4" i="19"/>
  <c r="CA4" i="19"/>
  <c r="CB4" i="19"/>
  <c r="CC4" i="19"/>
  <c r="CD4" i="19"/>
  <c r="CE4" i="19"/>
  <c r="CF4" i="19"/>
  <c r="CG4" i="19"/>
  <c r="CH4" i="19"/>
  <c r="CI4" i="19"/>
  <c r="CJ4" i="19"/>
  <c r="CK4" i="19"/>
  <c r="CL4" i="19"/>
  <c r="CM4" i="19"/>
  <c r="CN4" i="19"/>
  <c r="CO4" i="19"/>
  <c r="CP4" i="19"/>
  <c r="CQ4" i="19"/>
  <c r="CR4" i="19"/>
  <c r="CS4" i="19"/>
  <c r="CT4" i="19"/>
  <c r="CU4" i="19"/>
  <c r="CV4" i="19"/>
  <c r="CW4" i="19"/>
  <c r="CX4" i="19"/>
  <c r="CY4" i="19"/>
  <c r="CZ4" i="19"/>
  <c r="DA4" i="19"/>
  <c r="DB4" i="19"/>
  <c r="DC4" i="19"/>
  <c r="DD4" i="19"/>
  <c r="DE4" i="19"/>
  <c r="DF4" i="19"/>
  <c r="K4" i="19"/>
  <c r="L4" i="10"/>
  <c r="M4" i="10"/>
  <c r="N4" i="10"/>
  <c r="N130" i="10" s="1"/>
  <c r="O4" i="10"/>
  <c r="P4" i="10"/>
  <c r="Q4" i="10"/>
  <c r="R4" i="10"/>
  <c r="S4" i="10"/>
  <c r="T4" i="10"/>
  <c r="U4" i="10"/>
  <c r="V4" i="10"/>
  <c r="W4" i="10"/>
  <c r="X4" i="10"/>
  <c r="Y4" i="10"/>
  <c r="Z4" i="10"/>
  <c r="AA4" i="10"/>
  <c r="AB4" i="10"/>
  <c r="AC4" i="10"/>
  <c r="AD4" i="10"/>
  <c r="AE4" i="10"/>
  <c r="AF4" i="10"/>
  <c r="AG4" i="10"/>
  <c r="AH4" i="10"/>
  <c r="AI4" i="10"/>
  <c r="AJ4" i="10"/>
  <c r="AK4" i="10"/>
  <c r="AL4" i="10"/>
  <c r="AM4" i="10"/>
  <c r="AN4" i="10"/>
  <c r="AO4" i="10"/>
  <c r="AP4" i="10"/>
  <c r="AQ4" i="10"/>
  <c r="AR4" i="10"/>
  <c r="AS4" i="10"/>
  <c r="AT4" i="10"/>
  <c r="AU4" i="10"/>
  <c r="AV4" i="10"/>
  <c r="AW4" i="10"/>
  <c r="AX4" i="10"/>
  <c r="AY4" i="10"/>
  <c r="AZ4" i="10"/>
  <c r="BA4" i="10"/>
  <c r="BB4" i="10"/>
  <c r="BC4" i="10"/>
  <c r="BD4" i="10"/>
  <c r="BE4" i="10"/>
  <c r="BF4" i="10"/>
  <c r="BG4" i="10"/>
  <c r="BH4" i="10"/>
  <c r="BI4" i="10"/>
  <c r="BJ4" i="10"/>
  <c r="BK4" i="10"/>
  <c r="BL4" i="10"/>
  <c r="BM4" i="10"/>
  <c r="BN4" i="10"/>
  <c r="BO4" i="10"/>
  <c r="BP4" i="10"/>
  <c r="BQ4" i="10"/>
  <c r="BR4" i="10"/>
  <c r="BS4" i="10"/>
  <c r="BT4" i="10"/>
  <c r="BU4" i="10"/>
  <c r="BV4" i="10"/>
  <c r="BW4" i="10"/>
  <c r="BX4" i="10"/>
  <c r="BY4" i="10"/>
  <c r="BZ4" i="10"/>
  <c r="CA4" i="10"/>
  <c r="CB4" i="10"/>
  <c r="CC4" i="10"/>
  <c r="CD4" i="10"/>
  <c r="CE4" i="10"/>
  <c r="CF4" i="10"/>
  <c r="CG4" i="10"/>
  <c r="CH4" i="10"/>
  <c r="CI4" i="10"/>
  <c r="CJ4" i="10"/>
  <c r="CK4" i="10"/>
  <c r="CL4" i="10"/>
  <c r="CM4" i="10"/>
  <c r="CN4" i="10"/>
  <c r="CO4" i="10"/>
  <c r="CP4" i="10"/>
  <c r="CQ4" i="10"/>
  <c r="CR4" i="10"/>
  <c r="CS4" i="10"/>
  <c r="CT4" i="10"/>
  <c r="CU4" i="10"/>
  <c r="CV4" i="10"/>
  <c r="CW4" i="10"/>
  <c r="CX4" i="10"/>
  <c r="CY4" i="10"/>
  <c r="CZ4" i="10"/>
  <c r="DA4" i="10"/>
  <c r="DB4" i="10"/>
  <c r="DC4" i="10"/>
  <c r="DD4" i="10"/>
  <c r="DE4" i="10"/>
  <c r="DF4" i="10"/>
  <c r="K4" i="10"/>
  <c r="K130" i="10" s="1"/>
  <c r="G2" i="6"/>
  <c r="I1" i="21"/>
  <c r="I1" i="20"/>
  <c r="I1" i="19"/>
  <c r="I1" i="10"/>
  <c r="E145" i="10"/>
  <c r="C23" i="6"/>
  <c r="C24" i="6"/>
  <c r="C145" i="10"/>
  <c r="C146" i="10"/>
  <c r="B92" i="10"/>
  <c r="O21" i="18"/>
  <c r="N21" i="18" s="1"/>
  <c r="O25" i="18"/>
  <c r="N25" i="18" s="1"/>
  <c r="O10" i="18"/>
  <c r="O11" i="18"/>
  <c r="N11" i="18" s="1"/>
  <c r="O12" i="18"/>
  <c r="N12" i="18" s="1"/>
  <c r="O13" i="18"/>
  <c r="N13" i="18" s="1"/>
  <c r="Q13" i="18" s="1"/>
  <c r="O14" i="18"/>
  <c r="N14" i="18" s="1"/>
  <c r="O15" i="18"/>
  <c r="N15" i="18" s="1"/>
  <c r="O16" i="18"/>
  <c r="N16" i="18" s="1"/>
  <c r="O17" i="18"/>
  <c r="N17" i="18" s="1"/>
  <c r="O20" i="18"/>
  <c r="N20" i="18" s="1"/>
  <c r="O22" i="18"/>
  <c r="N22" i="18" s="1"/>
  <c r="O23" i="18"/>
  <c r="N23" i="18" s="1"/>
  <c r="O24" i="18"/>
  <c r="N24" i="18" s="1"/>
  <c r="O50" i="18"/>
  <c r="N50" i="18" s="1"/>
  <c r="O44" i="18"/>
  <c r="N44" i="18" s="1"/>
  <c r="O45" i="18"/>
  <c r="N45" i="18" s="1"/>
  <c r="O46" i="18"/>
  <c r="N46" i="18" s="1"/>
  <c r="O47" i="18"/>
  <c r="N47" i="18" s="1"/>
  <c r="O48" i="18"/>
  <c r="N48" i="18" s="1"/>
  <c r="O49" i="18"/>
  <c r="N49" i="18" s="1"/>
  <c r="O41" i="18"/>
  <c r="N41" i="18" s="1"/>
  <c r="O29" i="18"/>
  <c r="N29" i="18" s="1"/>
  <c r="O30" i="18"/>
  <c r="N30" i="18" s="1"/>
  <c r="O31" i="18"/>
  <c r="N31" i="18" s="1"/>
  <c r="Q31" i="18" s="1"/>
  <c r="O32" i="18"/>
  <c r="N32" i="18" s="1"/>
  <c r="O33" i="18"/>
  <c r="N33" i="18" s="1"/>
  <c r="O34" i="18"/>
  <c r="N34" i="18" s="1"/>
  <c r="O35" i="18"/>
  <c r="N35" i="18" s="1"/>
  <c r="Q35" i="18" s="1"/>
  <c r="O36" i="18"/>
  <c r="N36" i="18" s="1"/>
  <c r="O37" i="18"/>
  <c r="N37" i="18" s="1"/>
  <c r="O38" i="18"/>
  <c r="N38" i="18" s="1"/>
  <c r="O53" i="18"/>
  <c r="O54" i="18"/>
  <c r="N54" i="18" s="1"/>
  <c r="O55" i="18"/>
  <c r="N55" i="18" s="1"/>
  <c r="O56" i="18"/>
  <c r="N56" i="18" s="1"/>
  <c r="O57" i="18"/>
  <c r="N57" i="18" s="1"/>
  <c r="O58" i="18"/>
  <c r="N58" i="18" s="1"/>
  <c r="O59" i="18"/>
  <c r="N59" i="18" s="1"/>
  <c r="O61" i="18"/>
  <c r="N61" i="18" s="1"/>
  <c r="D22" i="6"/>
  <c r="C14" i="30" s="1"/>
  <c r="C3" i="6"/>
  <c r="C4" i="30"/>
  <c r="C3" i="30"/>
  <c r="C2" i="30"/>
  <c r="D4" i="30"/>
  <c r="D3" i="30"/>
  <c r="D2" i="30"/>
  <c r="D54" i="30"/>
  <c r="D52" i="30"/>
  <c r="D17" i="30"/>
  <c r="D16" i="30"/>
  <c r="D26" i="6"/>
  <c r="C16" i="30" s="1"/>
  <c r="C26" i="6"/>
  <c r="B16" i="30" s="1"/>
  <c r="D15" i="30"/>
  <c r="D14" i="30"/>
  <c r="D12" i="30"/>
  <c r="D11" i="30"/>
  <c r="D9" i="30"/>
  <c r="D8" i="30"/>
  <c r="D7" i="30"/>
  <c r="C15" i="6"/>
  <c r="B8" i="30" s="1"/>
  <c r="D15" i="6"/>
  <c r="C8" i="30" s="1"/>
  <c r="C16" i="6"/>
  <c r="B9" i="30" s="1"/>
  <c r="D16" i="6"/>
  <c r="C9" i="30" s="1"/>
  <c r="C18" i="6"/>
  <c r="B10" i="30" s="1"/>
  <c r="D18" i="6"/>
  <c r="C10" i="30" s="1"/>
  <c r="C19" i="6"/>
  <c r="B11" i="30" s="1"/>
  <c r="D19" i="6"/>
  <c r="C11" i="30" s="1"/>
  <c r="C20" i="6"/>
  <c r="B12" i="30" s="1"/>
  <c r="D20" i="6"/>
  <c r="C12" i="30" s="1"/>
  <c r="C21" i="6"/>
  <c r="B13" i="30" s="1"/>
  <c r="D21" i="6"/>
  <c r="C13" i="30" s="1"/>
  <c r="C22" i="6"/>
  <c r="B14" i="30" s="1"/>
  <c r="C25" i="6"/>
  <c r="B15" i="30" s="1"/>
  <c r="E147" i="10"/>
  <c r="C27" i="6"/>
  <c r="B17" i="30" s="1"/>
  <c r="D27" i="6"/>
  <c r="C17" i="30" s="1"/>
  <c r="C28" i="6"/>
  <c r="B18" i="30" s="1"/>
  <c r="C29" i="6"/>
  <c r="B19" i="30" s="1"/>
  <c r="D29" i="6"/>
  <c r="C19" i="30" s="1"/>
  <c r="C32" i="6"/>
  <c r="B21" i="30" s="1"/>
  <c r="C33" i="6"/>
  <c r="B22" i="30" s="1"/>
  <c r="D69" i="19"/>
  <c r="C34" i="6"/>
  <c r="C35" i="6"/>
  <c r="B23" i="30" s="1"/>
  <c r="D70" i="19"/>
  <c r="C36" i="6"/>
  <c r="B24" i="30" s="1"/>
  <c r="D71" i="19"/>
  <c r="C37" i="6"/>
  <c r="B25" i="30" s="1"/>
  <c r="C38" i="6"/>
  <c r="D73" i="19"/>
  <c r="C39" i="6"/>
  <c r="B27" i="30" s="1"/>
  <c r="D74" i="19"/>
  <c r="C40" i="6"/>
  <c r="B28" i="30" s="1"/>
  <c r="C41" i="6"/>
  <c r="B29" i="30" s="1"/>
  <c r="D76" i="19"/>
  <c r="C44" i="6"/>
  <c r="B30" i="30" s="1"/>
  <c r="D79" i="19"/>
  <c r="C47" i="6"/>
  <c r="B34" i="30" s="1"/>
  <c r="D47" i="6"/>
  <c r="C34" i="30" s="1"/>
  <c r="C48" i="6"/>
  <c r="B35" i="30" s="1"/>
  <c r="D48" i="6"/>
  <c r="C35" i="30" s="1"/>
  <c r="C49" i="6"/>
  <c r="B36" i="30" s="1"/>
  <c r="E73" i="20"/>
  <c r="C50" i="6"/>
  <c r="B37" i="30" s="1"/>
  <c r="D50" i="6"/>
  <c r="C37" i="30" s="1"/>
  <c r="C51" i="6"/>
  <c r="B38" i="30" s="1"/>
  <c r="D51" i="6"/>
  <c r="C38" i="30" s="1"/>
  <c r="C52" i="6"/>
  <c r="B39" i="30" s="1"/>
  <c r="E76" i="20"/>
  <c r="C53" i="6"/>
  <c r="B40" i="30" s="1"/>
  <c r="D53" i="6"/>
  <c r="C40" i="30" s="1"/>
  <c r="C56" i="6"/>
  <c r="B44" i="30" s="1"/>
  <c r="D56" i="6"/>
  <c r="C44" i="30" s="1"/>
  <c r="B45" i="30"/>
  <c r="C45" i="30"/>
  <c r="C57" i="6"/>
  <c r="B46" i="30" s="1"/>
  <c r="D57" i="6"/>
  <c r="C46" i="30" s="1"/>
  <c r="C58" i="6"/>
  <c r="B47" i="30" s="1"/>
  <c r="D58" i="6"/>
  <c r="C47" i="30" s="1"/>
  <c r="B48" i="30"/>
  <c r="C48" i="30"/>
  <c r="C59" i="6"/>
  <c r="B49" i="30" s="1"/>
  <c r="D59" i="6"/>
  <c r="C49" i="30" s="1"/>
  <c r="C60" i="6"/>
  <c r="D60" i="6"/>
  <c r="C61" i="6"/>
  <c r="B51" i="30" s="1"/>
  <c r="D61" i="6"/>
  <c r="C51" i="30" s="1"/>
  <c r="C62" i="6"/>
  <c r="B52" i="30" s="1"/>
  <c r="D62" i="6"/>
  <c r="C52" i="30" s="1"/>
  <c r="C63" i="6"/>
  <c r="B53" i="30" s="1"/>
  <c r="D63" i="6"/>
  <c r="C53" i="30" s="1"/>
  <c r="C65" i="6"/>
  <c r="B54" i="30" s="1"/>
  <c r="D65" i="6"/>
  <c r="C54" i="30" s="1"/>
  <c r="C67" i="6"/>
  <c r="D66" i="18"/>
  <c r="D67" i="6" s="1"/>
  <c r="C68" i="6"/>
  <c r="D68" i="6"/>
  <c r="C69" i="6"/>
  <c r="C70" i="6"/>
  <c r="C71" i="6"/>
  <c r="D71" i="6"/>
  <c r="C72" i="6"/>
  <c r="D82" i="18"/>
  <c r="D72" i="6" s="1"/>
  <c r="C73" i="6"/>
  <c r="D73" i="6"/>
  <c r="C74" i="6"/>
  <c r="C75" i="6"/>
  <c r="C76" i="6"/>
  <c r="D76" i="6"/>
  <c r="C77" i="6"/>
  <c r="C78" i="6"/>
  <c r="D78" i="6"/>
  <c r="C79" i="6"/>
  <c r="D79" i="6"/>
  <c r="C80" i="6"/>
  <c r="D80" i="6"/>
  <c r="C81" i="6"/>
  <c r="D81" i="6"/>
  <c r="C82" i="6"/>
  <c r="D82" i="6"/>
  <c r="C14" i="6"/>
  <c r="B7" i="30" s="1"/>
  <c r="D14" i="6"/>
  <c r="C7" i="30" s="1"/>
  <c r="F7" i="20"/>
  <c r="K8" i="20"/>
  <c r="DF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H103" i="18"/>
  <c r="J1" i="6" s="1"/>
  <c r="I103" i="18"/>
  <c r="K1" i="6" s="1"/>
  <c r="P219" i="19"/>
  <c r="P218" i="19"/>
  <c r="P217" i="19"/>
  <c r="P216" i="19"/>
  <c r="P215" i="19"/>
  <c r="P214" i="19"/>
  <c r="P213" i="19"/>
  <c r="P212" i="19"/>
  <c r="P211" i="19"/>
  <c r="P210" i="19"/>
  <c r="P209" i="19"/>
  <c r="P208" i="19"/>
  <c r="P207" i="19"/>
  <c r="P206" i="19"/>
  <c r="P205" i="19"/>
  <c r="P204" i="19"/>
  <c r="P203" i="19"/>
  <c r="P202" i="19"/>
  <c r="P201" i="19"/>
  <c r="P200" i="19"/>
  <c r="P199" i="19"/>
  <c r="P198" i="19"/>
  <c r="P197" i="19"/>
  <c r="P196" i="19"/>
  <c r="P195" i="19"/>
  <c r="P194" i="19"/>
  <c r="P193" i="19"/>
  <c r="P192" i="19"/>
  <c r="P191" i="19"/>
  <c r="P190" i="19"/>
  <c r="P189" i="19"/>
  <c r="P188" i="19"/>
  <c r="P187" i="19"/>
  <c r="P186" i="19"/>
  <c r="P185" i="19"/>
  <c r="P184" i="19"/>
  <c r="P183" i="19"/>
  <c r="P182" i="19"/>
  <c r="P181" i="19"/>
  <c r="P180" i="19"/>
  <c r="P179" i="19"/>
  <c r="P178" i="19"/>
  <c r="P177" i="19"/>
  <c r="P176" i="19"/>
  <c r="P175" i="19"/>
  <c r="P174" i="19"/>
  <c r="P173" i="19"/>
  <c r="P172" i="19"/>
  <c r="P171" i="19"/>
  <c r="P170" i="19"/>
  <c r="P169" i="19"/>
  <c r="P168" i="19"/>
  <c r="P167" i="19"/>
  <c r="P166" i="19"/>
  <c r="P165" i="19"/>
  <c r="P164" i="19"/>
  <c r="P163" i="19"/>
  <c r="P162" i="19"/>
  <c r="P161" i="19"/>
  <c r="P160" i="19"/>
  <c r="P159" i="19"/>
  <c r="P158" i="19"/>
  <c r="P157" i="19"/>
  <c r="P156" i="19"/>
  <c r="P155" i="19"/>
  <c r="P154" i="19"/>
  <c r="P153" i="19"/>
  <c r="P152" i="19"/>
  <c r="P151" i="19"/>
  <c r="P150" i="19"/>
  <c r="P149" i="19"/>
  <c r="P148" i="19"/>
  <c r="P147" i="19"/>
  <c r="P146" i="19"/>
  <c r="P145" i="19"/>
  <c r="P144" i="19"/>
  <c r="P142" i="19"/>
  <c r="P143" i="19"/>
  <c r="P141" i="19"/>
  <c r="P140" i="19"/>
  <c r="P139" i="19"/>
  <c r="P138" i="19"/>
  <c r="P137" i="19"/>
  <c r="P136" i="19"/>
  <c r="P135" i="19"/>
  <c r="P134" i="19"/>
  <c r="P133" i="19"/>
  <c r="P132" i="19"/>
  <c r="P131" i="19"/>
  <c r="P130" i="19"/>
  <c r="P129" i="19"/>
  <c r="P120" i="19"/>
  <c r="I218" i="19"/>
  <c r="I217" i="19"/>
  <c r="I216" i="19"/>
  <c r="I215" i="19"/>
  <c r="I214" i="19"/>
  <c r="I213" i="19"/>
  <c r="I212" i="19"/>
  <c r="I211" i="19"/>
  <c r="I210" i="19"/>
  <c r="I209" i="19"/>
  <c r="I208" i="19"/>
  <c r="I207" i="19"/>
  <c r="I206" i="19"/>
  <c r="I205" i="19"/>
  <c r="I204" i="19"/>
  <c r="I203" i="19"/>
  <c r="I202" i="19"/>
  <c r="I201" i="19"/>
  <c r="I200" i="19"/>
  <c r="I199" i="19"/>
  <c r="I198" i="19"/>
  <c r="I197" i="19"/>
  <c r="I196" i="19"/>
  <c r="I195" i="19"/>
  <c r="I194" i="19"/>
  <c r="I193" i="19"/>
  <c r="I192" i="19"/>
  <c r="I191" i="19"/>
  <c r="I190" i="19"/>
  <c r="I189" i="19"/>
  <c r="I188" i="19"/>
  <c r="I187" i="19"/>
  <c r="I186" i="19"/>
  <c r="I185" i="19"/>
  <c r="I184" i="19"/>
  <c r="I183" i="19"/>
  <c r="I182" i="19"/>
  <c r="I181" i="19"/>
  <c r="I180" i="19"/>
  <c r="I179" i="19"/>
  <c r="I178" i="19"/>
  <c r="I177" i="19"/>
  <c r="I176" i="19"/>
  <c r="I175" i="19"/>
  <c r="I174" i="19"/>
  <c r="I173" i="19"/>
  <c r="I172" i="19"/>
  <c r="I171" i="19"/>
  <c r="I170" i="19"/>
  <c r="I169" i="19"/>
  <c r="I168" i="19"/>
  <c r="I167" i="19"/>
  <c r="I166" i="19"/>
  <c r="I165" i="19"/>
  <c r="I164" i="19"/>
  <c r="I163" i="19"/>
  <c r="I162" i="19"/>
  <c r="I161" i="19"/>
  <c r="I160" i="19"/>
  <c r="I159" i="19"/>
  <c r="I158" i="19"/>
  <c r="I157" i="19"/>
  <c r="I156" i="19"/>
  <c r="I155" i="19"/>
  <c r="I154" i="19"/>
  <c r="I153" i="19"/>
  <c r="I152" i="19"/>
  <c r="I151" i="19"/>
  <c r="I150" i="19"/>
  <c r="I149" i="19"/>
  <c r="I148" i="19"/>
  <c r="I147" i="19"/>
  <c r="I146" i="19"/>
  <c r="I145" i="19"/>
  <c r="I144" i="19"/>
  <c r="I143" i="19"/>
  <c r="I142" i="19"/>
  <c r="I141" i="19"/>
  <c r="I140" i="19"/>
  <c r="I139" i="19"/>
  <c r="I138" i="19"/>
  <c r="I137" i="19"/>
  <c r="I136" i="19"/>
  <c r="I135" i="19"/>
  <c r="I134" i="19"/>
  <c r="I133" i="19"/>
  <c r="I132" i="19"/>
  <c r="I131" i="19"/>
  <c r="I130" i="19"/>
  <c r="I129" i="19"/>
  <c r="I128"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E162" i="19"/>
  <c r="E161" i="19"/>
  <c r="E160" i="19"/>
  <c r="E159" i="19"/>
  <c r="E158" i="19"/>
  <c r="E157" i="19"/>
  <c r="E156" i="19"/>
  <c r="E155" i="19"/>
  <c r="E154" i="19"/>
  <c r="E153" i="19"/>
  <c r="E152" i="19"/>
  <c r="E151" i="19"/>
  <c r="E150" i="19"/>
  <c r="E149" i="19"/>
  <c r="E148" i="19"/>
  <c r="E147" i="19"/>
  <c r="E146" i="19"/>
  <c r="E145" i="19"/>
  <c r="E144" i="19"/>
  <c r="E143" i="19"/>
  <c r="E142" i="19"/>
  <c r="E141" i="19"/>
  <c r="E140" i="19"/>
  <c r="E139" i="19"/>
  <c r="E138" i="19"/>
  <c r="E137" i="19"/>
  <c r="E136" i="19"/>
  <c r="E135" i="19"/>
  <c r="E134" i="19"/>
  <c r="E133" i="19"/>
  <c r="E132" i="19"/>
  <c r="E131" i="19"/>
  <c r="E130" i="19"/>
  <c r="E129" i="19"/>
  <c r="E128" i="19"/>
  <c r="D205" i="19"/>
  <c r="D203" i="19"/>
  <c r="F48" i="10"/>
  <c r="P128" i="19"/>
  <c r="P127" i="19"/>
  <c r="P126" i="19"/>
  <c r="P125" i="19"/>
  <c r="P124" i="19"/>
  <c r="P123" i="19"/>
  <c r="P122" i="19"/>
  <c r="P121" i="19"/>
  <c r="I122" i="19"/>
  <c r="I123" i="19"/>
  <c r="I127" i="19"/>
  <c r="I126" i="19"/>
  <c r="I125" i="19"/>
  <c r="I124" i="19"/>
  <c r="I121" i="19"/>
  <c r="I120" i="19"/>
  <c r="E127" i="19"/>
  <c r="E126" i="19"/>
  <c r="E124" i="19"/>
  <c r="E125" i="19"/>
  <c r="E123" i="19"/>
  <c r="E122" i="19"/>
  <c r="E121" i="19"/>
  <c r="E120" i="19"/>
  <c r="P108" i="19"/>
  <c r="CS32" i="19" s="1"/>
  <c r="CS72" i="19" s="1"/>
  <c r="P109" i="19"/>
  <c r="P110" i="19"/>
  <c r="P111" i="19"/>
  <c r="P112" i="19"/>
  <c r="P113" i="19"/>
  <c r="P114" i="19"/>
  <c r="P115" i="19"/>
  <c r="I109" i="19"/>
  <c r="I110" i="19"/>
  <c r="I111" i="19"/>
  <c r="I112" i="19"/>
  <c r="I113" i="19"/>
  <c r="I114" i="19"/>
  <c r="I115" i="19"/>
  <c r="I116" i="19"/>
  <c r="H104" i="18"/>
  <c r="J2" i="6" s="1"/>
  <c r="I104" i="18"/>
  <c r="H105" i="18"/>
  <c r="I105" i="18"/>
  <c r="H106" i="18"/>
  <c r="I106" i="18"/>
  <c r="K4" i="6" s="1"/>
  <c r="H107" i="18"/>
  <c r="I107" i="18"/>
  <c r="B45" i="20"/>
  <c r="E116" i="19"/>
  <c r="E115" i="19"/>
  <c r="E114" i="19"/>
  <c r="E113" i="19"/>
  <c r="E112" i="19"/>
  <c r="E111" i="19"/>
  <c r="E110" i="19"/>
  <c r="E109" i="19"/>
  <c r="D218" i="19" s="1"/>
  <c r="F218" i="19" s="1"/>
  <c r="C110" i="19"/>
  <c r="B27" i="19"/>
  <c r="C149" i="10"/>
  <c r="B114" i="10"/>
  <c r="C107" i="18"/>
  <c r="C106" i="18"/>
  <c r="C105" i="18"/>
  <c r="C104" i="18"/>
  <c r="C103" i="18"/>
  <c r="C89" i="21"/>
  <c r="D5" i="6"/>
  <c r="D6" i="6"/>
  <c r="D7" i="6"/>
  <c r="C17" i="6"/>
  <c r="D13" i="18"/>
  <c r="D17" i="6" s="1"/>
  <c r="B6" i="22"/>
  <c r="B8" i="22"/>
  <c r="B14" i="22"/>
  <c r="B20" i="22"/>
  <c r="B26" i="22"/>
  <c r="B32" i="22"/>
  <c r="B34" i="22"/>
  <c r="B40" i="22"/>
  <c r="B46" i="22"/>
  <c r="B52" i="22"/>
  <c r="B58" i="22"/>
  <c r="B64" i="22"/>
  <c r="B70" i="22"/>
  <c r="B76" i="22"/>
  <c r="B82" i="22"/>
  <c r="D94" i="22"/>
  <c r="D95" i="22"/>
  <c r="D96" i="22"/>
  <c r="D97" i="22"/>
  <c r="D98" i="22"/>
  <c r="D99" i="22"/>
  <c r="D100" i="22"/>
  <c r="D101" i="22"/>
  <c r="D102" i="22"/>
  <c r="D103" i="22"/>
  <c r="D104" i="22"/>
  <c r="D105" i="22"/>
  <c r="D106" i="22"/>
  <c r="D107" i="22"/>
  <c r="D108" i="22"/>
  <c r="B9" i="21"/>
  <c r="B17" i="21"/>
  <c r="B19" i="21"/>
  <c r="B34" i="21"/>
  <c r="B52" i="21"/>
  <c r="B56" i="21"/>
  <c r="B70" i="21"/>
  <c r="C86" i="21"/>
  <c r="C87" i="21"/>
  <c r="C88" i="21"/>
  <c r="C90" i="21"/>
  <c r="C91" i="21"/>
  <c r="C92" i="21"/>
  <c r="C93" i="21"/>
  <c r="C94" i="21"/>
  <c r="B6" i="20"/>
  <c r="B15" i="20"/>
  <c r="B21" i="20"/>
  <c r="B25" i="20"/>
  <c r="B29" i="20"/>
  <c r="B57" i="20"/>
  <c r="C71" i="20"/>
  <c r="C72" i="20"/>
  <c r="C73" i="20"/>
  <c r="C74" i="20"/>
  <c r="C75" i="20"/>
  <c r="C76" i="20"/>
  <c r="C77" i="20"/>
  <c r="B6" i="19"/>
  <c r="B15" i="19"/>
  <c r="B22" i="19"/>
  <c r="B24" i="19"/>
  <c r="B30" i="19"/>
  <c r="B38" i="19"/>
  <c r="B40" i="19"/>
  <c r="B44" i="19"/>
  <c r="B48" i="19"/>
  <c r="B60" i="19"/>
  <c r="B6" i="10"/>
  <c r="B14" i="10"/>
  <c r="B21" i="10"/>
  <c r="B27" i="10"/>
  <c r="B33" i="10"/>
  <c r="B37" i="10"/>
  <c r="B47" i="10"/>
  <c r="B66" i="10"/>
  <c r="B98" i="10"/>
  <c r="B121" i="10"/>
  <c r="C135" i="10"/>
  <c r="C136" i="10"/>
  <c r="C137" i="10"/>
  <c r="C138" i="10"/>
  <c r="C139" i="10"/>
  <c r="C140" i="10"/>
  <c r="C141" i="10"/>
  <c r="C142" i="10"/>
  <c r="C147" i="10"/>
  <c r="C148" i="10"/>
  <c r="C150" i="10"/>
  <c r="D5" i="18"/>
  <c r="D6" i="18"/>
  <c r="D7" i="18"/>
  <c r="P13" i="18"/>
  <c r="B94" i="21"/>
  <c r="CL50" i="21" l="1"/>
  <c r="AY50" i="21"/>
  <c r="O206" i="19"/>
  <c r="Q206" i="19" s="1"/>
  <c r="D51" i="30"/>
  <c r="CZ50" i="21"/>
  <c r="CZ47" i="21" s="1"/>
  <c r="CK50" i="21"/>
  <c r="CK47" i="21" s="1"/>
  <c r="CY50" i="21"/>
  <c r="CY47" i="21" s="1"/>
  <c r="CC50" i="21"/>
  <c r="CC92" i="21" s="1"/>
  <c r="CM50" i="21"/>
  <c r="CM47" i="21" s="1"/>
  <c r="BQ50" i="21"/>
  <c r="BQ47" i="21" s="1"/>
  <c r="O142" i="10"/>
  <c r="N142" i="10"/>
  <c r="M142" i="10"/>
  <c r="BN50" i="21"/>
  <c r="BN92" i="21" s="1"/>
  <c r="BR50" i="21"/>
  <c r="BR47" i="21" s="1"/>
  <c r="BI50" i="21"/>
  <c r="BI92" i="21" s="1"/>
  <c r="BH50" i="21"/>
  <c r="BH47" i="21" s="1"/>
  <c r="BF50" i="21"/>
  <c r="BF47" i="21" s="1"/>
  <c r="BE50" i="21"/>
  <c r="BE47" i="21" s="1"/>
  <c r="AA55" i="19"/>
  <c r="Y77" i="19"/>
  <c r="AG36" i="19"/>
  <c r="AE73" i="19"/>
  <c r="Z55" i="19"/>
  <c r="X77" i="19"/>
  <c r="AF36" i="19"/>
  <c r="AD73" i="19"/>
  <c r="AT50" i="21"/>
  <c r="AT92" i="21" s="1"/>
  <c r="AA50" i="21"/>
  <c r="AA47" i="21" s="1"/>
  <c r="DA50" i="21"/>
  <c r="DA47" i="21" s="1"/>
  <c r="CX50" i="21"/>
  <c r="CX92" i="21" s="1"/>
  <c r="CD50" i="21"/>
  <c r="CD47" i="21" s="1"/>
  <c r="BP50" i="21"/>
  <c r="BP47" i="21" s="1"/>
  <c r="BG50" i="21"/>
  <c r="BG92" i="21" s="1"/>
  <c r="AX50" i="21"/>
  <c r="AX47" i="21" s="1"/>
  <c r="L50" i="21"/>
  <c r="L47" i="21" s="1"/>
  <c r="AA58" i="19"/>
  <c r="Y78" i="19"/>
  <c r="Z58" i="19"/>
  <c r="X78" i="19"/>
  <c r="X76" i="19"/>
  <c r="BE152" i="10"/>
  <c r="BE131" i="10" s="1"/>
  <c r="BB152" i="10"/>
  <c r="BB131" i="10" s="1"/>
  <c r="CC152" i="10"/>
  <c r="CC131" i="10" s="1"/>
  <c r="CB152" i="10"/>
  <c r="CB131" i="10" s="1"/>
  <c r="BW152" i="10"/>
  <c r="BX30" i="6" s="1"/>
  <c r="BX14" i="6" s="1"/>
  <c r="BM152" i="10"/>
  <c r="BM131" i="10" s="1"/>
  <c r="DE152" i="10"/>
  <c r="DE131" i="10" s="1"/>
  <c r="CG152" i="10"/>
  <c r="CG131" i="10" s="1"/>
  <c r="CF152" i="10"/>
  <c r="CG30" i="6" s="1"/>
  <c r="CG14" i="6" s="1"/>
  <c r="CS152" i="10"/>
  <c r="CT30" i="6" s="1"/>
  <c r="CT14" i="6" s="1"/>
  <c r="AM50" i="21"/>
  <c r="AM47" i="21" s="1"/>
  <c r="W50" i="21"/>
  <c r="W47" i="21" s="1"/>
  <c r="AL50" i="21"/>
  <c r="AL47" i="21" s="1"/>
  <c r="CE50" i="21"/>
  <c r="CE92" i="21" s="1"/>
  <c r="CB50" i="21"/>
  <c r="CB47" i="21" s="1"/>
  <c r="CA50" i="21"/>
  <c r="CA92" i="21" s="1"/>
  <c r="BD50" i="21"/>
  <c r="BD92" i="21" s="1"/>
  <c r="AU50" i="21"/>
  <c r="AU47" i="21" s="1"/>
  <c r="AF50" i="21"/>
  <c r="AF47" i="21" s="1"/>
  <c r="H50" i="21"/>
  <c r="H47" i="21" s="1"/>
  <c r="CW50" i="21"/>
  <c r="CW47" i="21" s="1"/>
  <c r="CV50" i="21"/>
  <c r="CV47" i="21" s="1"/>
  <c r="CJ50" i="21"/>
  <c r="CJ92" i="21" s="1"/>
  <c r="BT50" i="21"/>
  <c r="BT47" i="21" s="1"/>
  <c r="BS50" i="21"/>
  <c r="BS47" i="21" s="1"/>
  <c r="BO50" i="21"/>
  <c r="BO47" i="21" s="1"/>
  <c r="AQ50" i="21"/>
  <c r="AQ92" i="21" s="1"/>
  <c r="AP50" i="21"/>
  <c r="AP47" i="21" s="1"/>
  <c r="AO50" i="21"/>
  <c r="AO47" i="21" s="1"/>
  <c r="AN50" i="21"/>
  <c r="AN47" i="21" s="1"/>
  <c r="AJ50" i="21"/>
  <c r="AJ92" i="21" s="1"/>
  <c r="AJ98" i="21" s="1"/>
  <c r="AG50" i="21"/>
  <c r="AG47" i="21" s="1"/>
  <c r="R50" i="21"/>
  <c r="R47" i="21" s="1"/>
  <c r="Z50" i="21"/>
  <c r="Z47" i="21" s="1"/>
  <c r="S50" i="21"/>
  <c r="S92" i="21" s="1"/>
  <c r="V50" i="21"/>
  <c r="V47" i="21" s="1"/>
  <c r="O50" i="21"/>
  <c r="O92" i="21" s="1"/>
  <c r="AX152" i="10"/>
  <c r="AV152" i="10"/>
  <c r="AS152" i="10"/>
  <c r="AI152" i="10"/>
  <c r="AG152" i="10"/>
  <c r="AD152" i="10"/>
  <c r="AA152" i="10"/>
  <c r="Y152" i="10"/>
  <c r="U152" i="10"/>
  <c r="S152" i="10"/>
  <c r="Q152" i="10"/>
  <c r="DF152" i="10"/>
  <c r="DB152" i="10"/>
  <c r="CT152" i="10"/>
  <c r="CP152" i="10"/>
  <c r="CO152" i="10"/>
  <c r="CN152" i="10"/>
  <c r="CM152" i="10"/>
  <c r="CL152" i="10"/>
  <c r="CI152" i="10"/>
  <c r="CH152" i="10"/>
  <c r="CE152" i="10"/>
  <c r="CD152" i="10"/>
  <c r="CA152" i="10"/>
  <c r="BZ152" i="10"/>
  <c r="BO152" i="10"/>
  <c r="BN152" i="10"/>
  <c r="BD152" i="10"/>
  <c r="BC152" i="10"/>
  <c r="BA152" i="10"/>
  <c r="AY152" i="10"/>
  <c r="AN152" i="10"/>
  <c r="AE152" i="10"/>
  <c r="AB152" i="10"/>
  <c r="W152" i="10"/>
  <c r="DC152" i="10"/>
  <c r="CX152" i="10"/>
  <c r="CW152" i="10"/>
  <c r="CU152" i="10"/>
  <c r="CQ152" i="10"/>
  <c r="CK152" i="10"/>
  <c r="CJ152" i="10"/>
  <c r="BX152" i="10"/>
  <c r="BV152" i="10"/>
  <c r="BU152" i="10"/>
  <c r="BT152" i="10"/>
  <c r="BP152" i="10"/>
  <c r="AW152" i="10"/>
  <c r="AT152" i="10"/>
  <c r="AR152" i="10"/>
  <c r="AQ152" i="10"/>
  <c r="AP152" i="10"/>
  <c r="AO152" i="10"/>
  <c r="AL152" i="10"/>
  <c r="AK152" i="10"/>
  <c r="AJ152" i="10"/>
  <c r="AH152" i="10"/>
  <c r="X152" i="10"/>
  <c r="T152" i="10"/>
  <c r="P152" i="10"/>
  <c r="DD152" i="10"/>
  <c r="DA152" i="10"/>
  <c r="CZ152" i="10"/>
  <c r="CY152" i="10"/>
  <c r="CV152" i="10"/>
  <c r="CR152" i="10"/>
  <c r="BY152" i="10"/>
  <c r="BS152" i="10"/>
  <c r="BR152" i="10"/>
  <c r="BQ152" i="10"/>
  <c r="BL152" i="10"/>
  <c r="BK152" i="10"/>
  <c r="BJ152" i="10"/>
  <c r="BI152" i="10"/>
  <c r="BH152" i="10"/>
  <c r="BG152" i="10"/>
  <c r="BF152" i="10"/>
  <c r="AZ152" i="10"/>
  <c r="AU152" i="10"/>
  <c r="AM152" i="10"/>
  <c r="AF152" i="10"/>
  <c r="AC152" i="10"/>
  <c r="Z152" i="10"/>
  <c r="V152" i="10"/>
  <c r="R152" i="10"/>
  <c r="L142" i="10"/>
  <c r="CE38" i="21"/>
  <c r="CE90" i="21" s="1"/>
  <c r="AY47" i="21"/>
  <c r="AY92" i="21"/>
  <c r="CJ38" i="21"/>
  <c r="CJ90" i="21" s="1"/>
  <c r="Q38" i="21"/>
  <c r="Q90" i="21" s="1"/>
  <c r="K38" i="21"/>
  <c r="K90" i="21" s="1"/>
  <c r="K98" i="21" s="1"/>
  <c r="BN38" i="21"/>
  <c r="BN90" i="21" s="1"/>
  <c r="AD38" i="21"/>
  <c r="AD90" i="21" s="1"/>
  <c r="DB38" i="21"/>
  <c r="DB90" i="21" s="1"/>
  <c r="CL47" i="21"/>
  <c r="CL92" i="21"/>
  <c r="P38" i="21"/>
  <c r="P90" i="21" s="1"/>
  <c r="D122" i="19"/>
  <c r="F122" i="19" s="1"/>
  <c r="H120" i="19"/>
  <c r="J120" i="19" s="1"/>
  <c r="H119" i="19"/>
  <c r="J119" i="19" s="1"/>
  <c r="N26" i="19"/>
  <c r="N70" i="19" s="1"/>
  <c r="M26" i="19"/>
  <c r="M70" i="19" s="1"/>
  <c r="D119" i="19"/>
  <c r="K70" i="19"/>
  <c r="DF26" i="19"/>
  <c r="DF70" i="19" s="1"/>
  <c r="D121" i="19"/>
  <c r="F121" i="19" s="1"/>
  <c r="I30" i="10"/>
  <c r="I139" i="10" s="1"/>
  <c r="CW38" i="21"/>
  <c r="CW90" i="21" s="1"/>
  <c r="CV38" i="21"/>
  <c r="CV90" i="21" s="1"/>
  <c r="CU38" i="21"/>
  <c r="CU90" i="21" s="1"/>
  <c r="AX38" i="21"/>
  <c r="AF38" i="21"/>
  <c r="AF90" i="21" s="1"/>
  <c r="S38" i="21"/>
  <c r="S90" i="21" s="1"/>
  <c r="CQ38" i="21"/>
  <c r="CQ90" i="21" s="1"/>
  <c r="CB38" i="21"/>
  <c r="CA38" i="21"/>
  <c r="CA90" i="21" s="1"/>
  <c r="BZ38" i="21"/>
  <c r="BZ90" i="21" s="1"/>
  <c r="BY38" i="21"/>
  <c r="BY90" i="21" s="1"/>
  <c r="AA38" i="21"/>
  <c r="U38" i="21"/>
  <c r="U90" i="21" s="1"/>
  <c r="L38" i="21"/>
  <c r="L90" i="21" s="1"/>
  <c r="I90" i="21"/>
  <c r="DF38" i="21"/>
  <c r="DF90" i="21" s="1"/>
  <c r="AQ38" i="21"/>
  <c r="AQ90" i="21" s="1"/>
  <c r="AP38" i="21"/>
  <c r="AP90" i="21" s="1"/>
  <c r="AO38" i="21"/>
  <c r="AO90" i="21" s="1"/>
  <c r="AN38" i="21"/>
  <c r="AN90" i="21" s="1"/>
  <c r="W38" i="21"/>
  <c r="W90" i="21" s="1"/>
  <c r="M50" i="21"/>
  <c r="I92" i="21"/>
  <c r="P57" i="18" s="1"/>
  <c r="H13" i="21"/>
  <c r="H9" i="21" s="1"/>
  <c r="I86" i="21"/>
  <c r="H18" i="20"/>
  <c r="I72" i="20"/>
  <c r="D34" i="30"/>
  <c r="I71" i="20"/>
  <c r="I81" i="20" s="1"/>
  <c r="G81" i="20" s="1"/>
  <c r="H81" i="20" s="1"/>
  <c r="DB104" i="10"/>
  <c r="DB113" i="10"/>
  <c r="CT46" i="10"/>
  <c r="CT113" i="10"/>
  <c r="CT104" i="10"/>
  <c r="CL20" i="10"/>
  <c r="CL104" i="10"/>
  <c r="CL113" i="10"/>
  <c r="CH113" i="10"/>
  <c r="CH104" i="10"/>
  <c r="BZ36" i="10"/>
  <c r="BZ104" i="10"/>
  <c r="BZ113" i="10"/>
  <c r="BR113" i="10"/>
  <c r="BR104" i="10"/>
  <c r="BJ36" i="10"/>
  <c r="BJ113" i="10"/>
  <c r="BJ104" i="10"/>
  <c r="BB113" i="10"/>
  <c r="BB104" i="10"/>
  <c r="AX46" i="10"/>
  <c r="AX113" i="10"/>
  <c r="AX104" i="10"/>
  <c r="AP104" i="10"/>
  <c r="AP113" i="10"/>
  <c r="AL113" i="10"/>
  <c r="AL104" i="10"/>
  <c r="AD130" i="10"/>
  <c r="AD113" i="10"/>
  <c r="AD104" i="10"/>
  <c r="Z104" i="10"/>
  <c r="Z113" i="10"/>
  <c r="V130" i="10"/>
  <c r="V113" i="10"/>
  <c r="V104" i="10"/>
  <c r="BY104" i="10"/>
  <c r="BY113" i="10"/>
  <c r="DD13" i="10"/>
  <c r="DD113" i="10"/>
  <c r="DD104" i="10"/>
  <c r="CZ13" i="10"/>
  <c r="CZ113" i="10"/>
  <c r="CZ104" i="10"/>
  <c r="CV13" i="10"/>
  <c r="CV104" i="10"/>
  <c r="CV113" i="10"/>
  <c r="CR13" i="10"/>
  <c r="CR104" i="10"/>
  <c r="CR113" i="10"/>
  <c r="CN13" i="10"/>
  <c r="CN113" i="10"/>
  <c r="CN104" i="10"/>
  <c r="CJ13" i="10"/>
  <c r="CJ113" i="10"/>
  <c r="CJ104" i="10"/>
  <c r="CF13" i="10"/>
  <c r="CF104" i="10"/>
  <c r="CF113" i="10"/>
  <c r="CB13" i="10"/>
  <c r="CB104" i="10"/>
  <c r="CB113" i="10"/>
  <c r="BX13" i="10"/>
  <c r="BX113" i="10"/>
  <c r="BX104" i="10"/>
  <c r="BT13" i="10"/>
  <c r="BT113" i="10"/>
  <c r="BT104" i="10"/>
  <c r="BP13" i="10"/>
  <c r="BP104" i="10"/>
  <c r="BP113" i="10"/>
  <c r="BL13" i="10"/>
  <c r="BL104" i="10"/>
  <c r="BL113" i="10"/>
  <c r="BH13" i="10"/>
  <c r="BH113" i="10"/>
  <c r="BH104" i="10"/>
  <c r="BD13" i="10"/>
  <c r="BD113" i="10"/>
  <c r="BD104" i="10"/>
  <c r="AZ13" i="10"/>
  <c r="AZ104" i="10"/>
  <c r="AZ113" i="10"/>
  <c r="AV13" i="10"/>
  <c r="AV104" i="10"/>
  <c r="AV113" i="10"/>
  <c r="AR13" i="10"/>
  <c r="AR113" i="10"/>
  <c r="AR104" i="10"/>
  <c r="AN113" i="10"/>
  <c r="AN104" i="10"/>
  <c r="AJ104" i="10"/>
  <c r="AJ113" i="10"/>
  <c r="AF104" i="10"/>
  <c r="AF113" i="10"/>
  <c r="AB113" i="10"/>
  <c r="AB104" i="10"/>
  <c r="X113" i="10"/>
  <c r="X104" i="10"/>
  <c r="T104" i="10"/>
  <c r="T113" i="10"/>
  <c r="P104" i="10"/>
  <c r="P113" i="10"/>
  <c r="O124" i="10"/>
  <c r="O125" i="10" s="1"/>
  <c r="O150" i="10" s="1"/>
  <c r="M124" i="10"/>
  <c r="M125" i="10" s="1"/>
  <c r="M150" i="10" s="1"/>
  <c r="DF104" i="10"/>
  <c r="DF113" i="10"/>
  <c r="CX113" i="10"/>
  <c r="CX104" i="10"/>
  <c r="CP113" i="10"/>
  <c r="CP104" i="10"/>
  <c r="CD46" i="10"/>
  <c r="CD113" i="10"/>
  <c r="CD104" i="10"/>
  <c r="BV104" i="10"/>
  <c r="BV113" i="10"/>
  <c r="BN113" i="10"/>
  <c r="BN104" i="10"/>
  <c r="BF104" i="10"/>
  <c r="BF113" i="10"/>
  <c r="AT36" i="10"/>
  <c r="AT104" i="10"/>
  <c r="AT113" i="10"/>
  <c r="AH46" i="10"/>
  <c r="AH113" i="10"/>
  <c r="AH104" i="10"/>
  <c r="R113" i="10"/>
  <c r="R104" i="10"/>
  <c r="DE130" i="10"/>
  <c r="DE104" i="10"/>
  <c r="DE113" i="10"/>
  <c r="DA130" i="10"/>
  <c r="DA104" i="10"/>
  <c r="DA113" i="10"/>
  <c r="CW130" i="10"/>
  <c r="CW104" i="10"/>
  <c r="CW113" i="10"/>
  <c r="CS36" i="10"/>
  <c r="CS104" i="10"/>
  <c r="CS113" i="10"/>
  <c r="CO130" i="10"/>
  <c r="CO104" i="10"/>
  <c r="CO113" i="10"/>
  <c r="CK46" i="10"/>
  <c r="CK104" i="10"/>
  <c r="CK113" i="10"/>
  <c r="CG130" i="10"/>
  <c r="CG104" i="10"/>
  <c r="CG113" i="10"/>
  <c r="CC130" i="10"/>
  <c r="CC104" i="10"/>
  <c r="CC113" i="10"/>
  <c r="BU46" i="10"/>
  <c r="BU104" i="10"/>
  <c r="BU113" i="10"/>
  <c r="BQ130" i="10"/>
  <c r="BQ104" i="10"/>
  <c r="BQ113" i="10"/>
  <c r="BM130" i="10"/>
  <c r="BM104" i="10"/>
  <c r="BM113" i="10"/>
  <c r="BI104" i="10"/>
  <c r="BI113" i="10"/>
  <c r="BE46" i="10"/>
  <c r="BE104" i="10"/>
  <c r="BE113" i="10"/>
  <c r="BA130" i="10"/>
  <c r="BA104" i="10"/>
  <c r="BA113" i="10"/>
  <c r="AW130" i="10"/>
  <c r="AW104" i="10"/>
  <c r="AW113" i="10"/>
  <c r="AS104" i="10"/>
  <c r="AS113" i="10"/>
  <c r="AO46" i="10"/>
  <c r="AO104" i="10"/>
  <c r="AO113" i="10"/>
  <c r="AK130" i="10"/>
  <c r="AK104" i="10"/>
  <c r="AK113" i="10"/>
  <c r="AG130" i="10"/>
  <c r="AG104" i="10"/>
  <c r="AG113" i="10"/>
  <c r="AC104" i="10"/>
  <c r="AC113" i="10"/>
  <c r="Y46" i="10"/>
  <c r="Y104" i="10"/>
  <c r="Y113" i="10"/>
  <c r="U130" i="10"/>
  <c r="U104" i="10"/>
  <c r="U113" i="10"/>
  <c r="Q130" i="10"/>
  <c r="Q104" i="10"/>
  <c r="Q113" i="10"/>
  <c r="DC113" i="10"/>
  <c r="DC104" i="10"/>
  <c r="CY36" i="10"/>
  <c r="CY113" i="10"/>
  <c r="CY104" i="10"/>
  <c r="CU113" i="10"/>
  <c r="CU104" i="10"/>
  <c r="CQ130" i="10"/>
  <c r="CQ113" i="10"/>
  <c r="CQ104" i="10"/>
  <c r="CM36" i="10"/>
  <c r="CM113" i="10"/>
  <c r="CM104" i="10"/>
  <c r="CI113" i="10"/>
  <c r="CI104" i="10"/>
  <c r="CE20" i="10"/>
  <c r="CE113" i="10"/>
  <c r="CE104" i="10"/>
  <c r="CA13" i="10"/>
  <c r="CA113" i="10"/>
  <c r="CA104" i="10"/>
  <c r="BW113" i="10"/>
  <c r="BW104" i="10"/>
  <c r="BS46" i="10"/>
  <c r="BS113" i="10"/>
  <c r="BS104" i="10"/>
  <c r="BO113" i="10"/>
  <c r="BO104" i="10"/>
  <c r="BK113" i="10"/>
  <c r="BK104" i="10"/>
  <c r="BG46" i="10"/>
  <c r="BG113" i="10"/>
  <c r="BG104" i="10"/>
  <c r="BC113" i="10"/>
  <c r="BC104" i="10"/>
  <c r="AY113" i="10"/>
  <c r="AY104" i="10"/>
  <c r="AU130" i="10"/>
  <c r="AU113" i="10"/>
  <c r="AU104" i="10"/>
  <c r="AQ130" i="10"/>
  <c r="AQ113" i="10"/>
  <c r="AQ104" i="10"/>
  <c r="AM36" i="10"/>
  <c r="AM113" i="10"/>
  <c r="AM104" i="10"/>
  <c r="AI130" i="10"/>
  <c r="AI113" i="10"/>
  <c r="AI104" i="10"/>
  <c r="AE113" i="10"/>
  <c r="AE104" i="10"/>
  <c r="AA46" i="10"/>
  <c r="AA113" i="10"/>
  <c r="AA104" i="10"/>
  <c r="W113" i="10"/>
  <c r="W104" i="10"/>
  <c r="S113" i="10"/>
  <c r="S104" i="10"/>
  <c r="N125" i="10"/>
  <c r="N150" i="10" s="1"/>
  <c r="L125" i="10"/>
  <c r="L150" i="10" s="1"/>
  <c r="DC38" i="21"/>
  <c r="DC90" i="21" s="1"/>
  <c r="CZ38" i="21"/>
  <c r="CZ90" i="21" s="1"/>
  <c r="CY38" i="21"/>
  <c r="CX38" i="21"/>
  <c r="CR38" i="21"/>
  <c r="CR90" i="21" s="1"/>
  <c r="CH38" i="21"/>
  <c r="CH90" i="21" s="1"/>
  <c r="CG38" i="21"/>
  <c r="CD38" i="21"/>
  <c r="CD90" i="21" s="1"/>
  <c r="CC38" i="21"/>
  <c r="CC90" i="21" s="1"/>
  <c r="BW38" i="21"/>
  <c r="BW90" i="21" s="1"/>
  <c r="BU38" i="21"/>
  <c r="BO38" i="21"/>
  <c r="BK38" i="21"/>
  <c r="BK90" i="21" s="1"/>
  <c r="BJ38" i="21"/>
  <c r="BJ90" i="21" s="1"/>
  <c r="AT38" i="21"/>
  <c r="AR38" i="21"/>
  <c r="AR90" i="21" s="1"/>
  <c r="AL38" i="21"/>
  <c r="AL90" i="21" s="1"/>
  <c r="AI38" i="21"/>
  <c r="AI90" i="21" s="1"/>
  <c r="AB38" i="21"/>
  <c r="Y38" i="21"/>
  <c r="X38" i="21"/>
  <c r="X90" i="21" s="1"/>
  <c r="T38" i="21"/>
  <c r="T90" i="21" s="1"/>
  <c r="N38" i="21"/>
  <c r="N90" i="21" s="1"/>
  <c r="H38" i="21"/>
  <c r="H34" i="21" s="1"/>
  <c r="DD38" i="21"/>
  <c r="DD90" i="21" s="1"/>
  <c r="CS38" i="21"/>
  <c r="CS90" i="21" s="1"/>
  <c r="CO38" i="21"/>
  <c r="CN38" i="21"/>
  <c r="CN90" i="21" s="1"/>
  <c r="CI38" i="21"/>
  <c r="CI90" i="21" s="1"/>
  <c r="BX38" i="21"/>
  <c r="BX90" i="21" s="1"/>
  <c r="BT38" i="21"/>
  <c r="BS38" i="21"/>
  <c r="BS90" i="21" s="1"/>
  <c r="BQ38" i="21"/>
  <c r="BQ90" i="21" s="1"/>
  <c r="BP38" i="21"/>
  <c r="BP90" i="21" s="1"/>
  <c r="BL38" i="21"/>
  <c r="BI38" i="21"/>
  <c r="BH38" i="21"/>
  <c r="BH90" i="21" s="1"/>
  <c r="BG38" i="21"/>
  <c r="BG90" i="21" s="1"/>
  <c r="BF38" i="21"/>
  <c r="BE38" i="21"/>
  <c r="BA38" i="21"/>
  <c r="BA90" i="21" s="1"/>
  <c r="AY38" i="21"/>
  <c r="AY90" i="21" s="1"/>
  <c r="AW38" i="21"/>
  <c r="AW90" i="21" s="1"/>
  <c r="AU38" i="21"/>
  <c r="AG38" i="21"/>
  <c r="AG90" i="21" s="1"/>
  <c r="AE38" i="21"/>
  <c r="AE90" i="21" s="1"/>
  <c r="AC38" i="21"/>
  <c r="R38" i="21"/>
  <c r="R90" i="21" s="1"/>
  <c r="DE38" i="21"/>
  <c r="DE90" i="21" s="1"/>
  <c r="CT38" i="21"/>
  <c r="CT90" i="21" s="1"/>
  <c r="CP38" i="21"/>
  <c r="CM38" i="21"/>
  <c r="CM90" i="21" s="1"/>
  <c r="CL38" i="21"/>
  <c r="CL90" i="21" s="1"/>
  <c r="CK38" i="21"/>
  <c r="CK90" i="21" s="1"/>
  <c r="CF38" i="21"/>
  <c r="BV38" i="21"/>
  <c r="BV90" i="21" s="1"/>
  <c r="BR38" i="21"/>
  <c r="BR90" i="21" s="1"/>
  <c r="BM38" i="21"/>
  <c r="BM90" i="21" s="1"/>
  <c r="BD38" i="21"/>
  <c r="BC38" i="21"/>
  <c r="BC90" i="21" s="1"/>
  <c r="BB38" i="21"/>
  <c r="BB90" i="21" s="1"/>
  <c r="AZ38" i="21"/>
  <c r="AZ90" i="21" s="1"/>
  <c r="AV38" i="21"/>
  <c r="AS38" i="21"/>
  <c r="AS90" i="21" s="1"/>
  <c r="AM38" i="21"/>
  <c r="AM90" i="21" s="1"/>
  <c r="AK38" i="21"/>
  <c r="AK90" i="21" s="1"/>
  <c r="AH38" i="21"/>
  <c r="Z38" i="21"/>
  <c r="V38" i="21"/>
  <c r="V90" i="21" s="1"/>
  <c r="O38" i="21"/>
  <c r="O90" i="21" s="1"/>
  <c r="K136" i="10"/>
  <c r="CU50" i="21"/>
  <c r="CT50" i="21"/>
  <c r="CS50" i="21"/>
  <c r="CR50" i="21"/>
  <c r="CQ50" i="21"/>
  <c r="CP50" i="21"/>
  <c r="CO50" i="21"/>
  <c r="CI50" i="21"/>
  <c r="CH50" i="21"/>
  <c r="BZ50" i="21"/>
  <c r="BM50" i="21"/>
  <c r="BL50" i="21"/>
  <c r="BK50" i="21"/>
  <c r="BC50" i="21"/>
  <c r="AZ50" i="21"/>
  <c r="AV50" i="21"/>
  <c r="AR50" i="21"/>
  <c r="AH50" i="21"/>
  <c r="AD50" i="21"/>
  <c r="AC50" i="21"/>
  <c r="AB50" i="21"/>
  <c r="X50" i="21"/>
  <c r="T50" i="21"/>
  <c r="P50" i="21"/>
  <c r="N50" i="21"/>
  <c r="DF50" i="21"/>
  <c r="DF92" i="21" s="1"/>
  <c r="DE50" i="21"/>
  <c r="DD50" i="21"/>
  <c r="DC50" i="21"/>
  <c r="DB50" i="21"/>
  <c r="CN50" i="21"/>
  <c r="CG50" i="21"/>
  <c r="CF50" i="21"/>
  <c r="BY50" i="21"/>
  <c r="BX50" i="21"/>
  <c r="BW50" i="21"/>
  <c r="BV50" i="21"/>
  <c r="BU50" i="21"/>
  <c r="BJ50" i="21"/>
  <c r="BB50" i="21"/>
  <c r="BA50" i="21"/>
  <c r="AW50" i="21"/>
  <c r="AS50" i="21"/>
  <c r="AK50" i="21"/>
  <c r="AI50" i="21"/>
  <c r="AE50" i="21"/>
  <c r="Y50" i="21"/>
  <c r="U50" i="21"/>
  <c r="Q50" i="21"/>
  <c r="O120" i="19"/>
  <c r="Q120" i="19" s="1"/>
  <c r="O122" i="19"/>
  <c r="Q122" i="19" s="1"/>
  <c r="O123" i="19"/>
  <c r="Q123" i="19" s="1"/>
  <c r="O121" i="19"/>
  <c r="Q121" i="19" s="1"/>
  <c r="O124" i="19"/>
  <c r="Q124" i="19" s="1"/>
  <c r="CE49" i="10"/>
  <c r="BY29" i="20"/>
  <c r="BU49" i="10"/>
  <c r="CQ49" i="10"/>
  <c r="DD29" i="20"/>
  <c r="CQ29" i="20"/>
  <c r="AU49" i="10"/>
  <c r="DF49" i="10"/>
  <c r="CZ49" i="10"/>
  <c r="CO29" i="20"/>
  <c r="CV49" i="10"/>
  <c r="BN29" i="20"/>
  <c r="H62" i="21"/>
  <c r="U62" i="21"/>
  <c r="W62" i="21"/>
  <c r="V62" i="21"/>
  <c r="X62" i="21"/>
  <c r="Y62" i="21"/>
  <c r="AA62" i="21"/>
  <c r="Z62" i="21"/>
  <c r="AB62" i="21"/>
  <c r="AC62" i="21"/>
  <c r="AE62" i="21"/>
  <c r="AD62" i="21"/>
  <c r="AF62" i="21"/>
  <c r="AG62" i="21"/>
  <c r="AH62" i="21"/>
  <c r="AJ62" i="21"/>
  <c r="AI62" i="21"/>
  <c r="AK62" i="21"/>
  <c r="D53" i="30"/>
  <c r="H25" i="21"/>
  <c r="D35" i="30"/>
  <c r="H10" i="20"/>
  <c r="H6" i="20" s="1"/>
  <c r="D37" i="30"/>
  <c r="CV29" i="20"/>
  <c r="CR49" i="10"/>
  <c r="BX49" i="10"/>
  <c r="BO29" i="20"/>
  <c r="AK29" i="20"/>
  <c r="P23" i="18"/>
  <c r="N105" i="10"/>
  <c r="AH49" i="10"/>
  <c r="L25" i="20"/>
  <c r="AD25" i="20"/>
  <c r="AN25" i="20"/>
  <c r="AX25" i="20"/>
  <c r="AZ25" i="20"/>
  <c r="BM25" i="20"/>
  <c r="BZ25" i="20"/>
  <c r="CA25" i="20"/>
  <c r="CP25" i="20"/>
  <c r="CQ25" i="20"/>
  <c r="CS25" i="20"/>
  <c r="CT25" i="20"/>
  <c r="CU25" i="20"/>
  <c r="CZ25" i="20"/>
  <c r="P47" i="18"/>
  <c r="T25" i="20"/>
  <c r="AA25" i="20"/>
  <c r="AG25" i="20"/>
  <c r="AW25" i="20"/>
  <c r="AY25" i="20"/>
  <c r="BA25" i="20"/>
  <c r="BC25" i="20"/>
  <c r="BD25" i="20"/>
  <c r="BE25" i="20"/>
  <c r="BF25" i="20"/>
  <c r="BG25" i="20"/>
  <c r="BH25" i="20"/>
  <c r="BI25" i="20"/>
  <c r="BJ25" i="20"/>
  <c r="BK25" i="20"/>
  <c r="BP25" i="20"/>
  <c r="BQ25" i="20"/>
  <c r="BU25" i="20"/>
  <c r="BV25" i="20"/>
  <c r="BW25" i="20"/>
  <c r="BX25" i="20"/>
  <c r="BY25" i="20"/>
  <c r="S25" i="20"/>
  <c r="X25" i="20"/>
  <c r="AC25" i="20"/>
  <c r="AE25" i="20"/>
  <c r="AT25" i="20"/>
  <c r="BB25" i="20"/>
  <c r="BL25" i="20"/>
  <c r="BN25" i="20"/>
  <c r="BO25" i="20"/>
  <c r="BR25" i="20"/>
  <c r="BS25" i="20"/>
  <c r="BT25" i="20"/>
  <c r="CR25" i="20"/>
  <c r="CV25" i="20"/>
  <c r="CX25" i="20"/>
  <c r="CY25" i="20"/>
  <c r="DA25" i="20"/>
  <c r="DB25" i="20"/>
  <c r="DC25" i="20"/>
  <c r="DD25" i="20"/>
  <c r="DE25" i="20"/>
  <c r="DF25" i="20"/>
  <c r="CL25" i="20"/>
  <c r="CF25" i="20"/>
  <c r="CE25" i="20"/>
  <c r="CD25" i="20"/>
  <c r="CB25" i="20"/>
  <c r="AP25" i="20"/>
  <c r="AB25" i="20"/>
  <c r="CW25" i="20"/>
  <c r="CH25" i="20"/>
  <c r="CG25" i="20"/>
  <c r="AS25" i="20"/>
  <c r="AJ25" i="20"/>
  <c r="V25" i="20"/>
  <c r="CN25" i="20"/>
  <c r="CM25" i="20"/>
  <c r="CK25" i="20"/>
  <c r="CJ25" i="20"/>
  <c r="CI25" i="20"/>
  <c r="CC25" i="20"/>
  <c r="AQ25" i="20"/>
  <c r="AO25" i="20"/>
  <c r="AK25" i="20"/>
  <c r="AV62" i="20"/>
  <c r="D40" i="6"/>
  <c r="C28" i="30" s="1"/>
  <c r="D75" i="19"/>
  <c r="D37" i="6"/>
  <c r="C25" i="30" s="1"/>
  <c r="D72" i="19"/>
  <c r="AY29" i="20"/>
  <c r="CW56" i="21"/>
  <c r="BX6" i="19"/>
  <c r="CO56" i="21"/>
  <c r="CC6" i="19"/>
  <c r="AX6" i="19"/>
  <c r="DD49" i="10"/>
  <c r="DC49" i="10"/>
  <c r="CY49" i="10"/>
  <c r="CX49" i="10"/>
  <c r="BB49" i="10"/>
  <c r="F43" i="20"/>
  <c r="BL6" i="10"/>
  <c r="N53" i="18"/>
  <c r="O65" i="18"/>
  <c r="N65" i="18" s="1"/>
  <c r="N10" i="18"/>
  <c r="DE15" i="20"/>
  <c r="CT15" i="20"/>
  <c r="CL15" i="20"/>
  <c r="E99" i="22"/>
  <c r="BF29" i="20"/>
  <c r="BP29" i="20"/>
  <c r="BF49" i="10"/>
  <c r="BE29" i="20"/>
  <c r="AX49" i="10"/>
  <c r="AR29" i="20"/>
  <c r="CZ29" i="20"/>
  <c r="CY29" i="20"/>
  <c r="CS29" i="20"/>
  <c r="CR29" i="20"/>
  <c r="CI29" i="20"/>
  <c r="BU29" i="20"/>
  <c r="BJ29" i="20"/>
  <c r="BB29" i="20"/>
  <c r="BA29" i="20"/>
  <c r="AX29" i="20"/>
  <c r="AP29" i="20"/>
  <c r="AN29" i="20"/>
  <c r="AE29" i="20"/>
  <c r="AA29" i="20"/>
  <c r="DF29" i="20"/>
  <c r="DB29" i="20"/>
  <c r="CX29" i="20"/>
  <c r="CU29" i="20"/>
  <c r="CP29" i="20"/>
  <c r="CF29" i="20"/>
  <c r="BT29" i="20"/>
  <c r="BK29" i="20"/>
  <c r="BI29" i="20"/>
  <c r="BD29" i="20"/>
  <c r="DE29" i="20"/>
  <c r="DA29" i="20"/>
  <c r="CW29" i="20"/>
  <c r="CC29" i="20"/>
  <c r="BV29" i="20"/>
  <c r="BS29" i="20"/>
  <c r="BQ29" i="20"/>
  <c r="BM29" i="20"/>
  <c r="BH29" i="20"/>
  <c r="AI29" i="20"/>
  <c r="Y29" i="20"/>
  <c r="CF15" i="20"/>
  <c r="BX15" i="20"/>
  <c r="AC15" i="20"/>
  <c r="CU15" i="20"/>
  <c r="CN15" i="20"/>
  <c r="DB49" i="10"/>
  <c r="CW49" i="10"/>
  <c r="CU49" i="10"/>
  <c r="CJ49" i="10"/>
  <c r="CG49" i="10"/>
  <c r="BL49" i="10"/>
  <c r="AG49" i="10"/>
  <c r="AF49" i="10"/>
  <c r="AD49" i="10"/>
  <c r="DE49" i="10"/>
  <c r="DA49" i="10"/>
  <c r="CT49" i="10"/>
  <c r="CH49" i="10"/>
  <c r="BC49" i="10"/>
  <c r="BA49" i="10"/>
  <c r="G77" i="21"/>
  <c r="H77" i="21" s="1"/>
  <c r="F77" i="21" s="1"/>
  <c r="D44" i="30"/>
  <c r="BZ9" i="21"/>
  <c r="AU9" i="21"/>
  <c r="D47" i="30"/>
  <c r="CE9" i="21"/>
  <c r="BE9" i="21"/>
  <c r="BN9" i="21"/>
  <c r="D46" i="30"/>
  <c r="CX9" i="21"/>
  <c r="DC52" i="21"/>
  <c r="DB9" i="21"/>
  <c r="CN9" i="21"/>
  <c r="BX9" i="21"/>
  <c r="Z9" i="21"/>
  <c r="CI9" i="21"/>
  <c r="BA52" i="21"/>
  <c r="O9" i="21"/>
  <c r="Q9" i="21"/>
  <c r="AG9" i="21"/>
  <c r="AO9" i="21"/>
  <c r="AT9" i="21"/>
  <c r="BB9" i="21"/>
  <c r="BG9" i="21"/>
  <c r="BL9" i="21"/>
  <c r="BR9" i="21"/>
  <c r="CS9" i="21"/>
  <c r="DC9" i="21"/>
  <c r="P9" i="21"/>
  <c r="V9" i="21"/>
  <c r="AC9" i="21"/>
  <c r="BQ9" i="21"/>
  <c r="BW9" i="21"/>
  <c r="CB9" i="21"/>
  <c r="CJ9" i="21"/>
  <c r="DA9" i="21"/>
  <c r="CW9" i="21"/>
  <c r="CS52" i="21"/>
  <c r="CR9" i="21"/>
  <c r="CQ9" i="21"/>
  <c r="BU9" i="21"/>
  <c r="AZ9" i="21"/>
  <c r="AF9" i="21"/>
  <c r="AD9" i="21"/>
  <c r="D49" i="30"/>
  <c r="DF9" i="21"/>
  <c r="DE9" i="21"/>
  <c r="CT9" i="21"/>
  <c r="CD9" i="21"/>
  <c r="CC9" i="21"/>
  <c r="BA9" i="21"/>
  <c r="AS9" i="21"/>
  <c r="AA9" i="21"/>
  <c r="Y9" i="21"/>
  <c r="H15" i="20"/>
  <c r="DF15" i="20"/>
  <c r="CZ19" i="21"/>
  <c r="CZ15" i="20"/>
  <c r="CM15" i="20"/>
  <c r="CE15" i="20"/>
  <c r="AV52" i="21"/>
  <c r="DC15" i="20"/>
  <c r="DA15" i="20"/>
  <c r="CX15" i="20"/>
  <c r="CV15" i="20"/>
  <c r="CS15" i="20"/>
  <c r="CA15" i="20"/>
  <c r="BL15" i="20"/>
  <c r="AX52" i="21"/>
  <c r="DD15" i="20"/>
  <c r="DB15" i="20"/>
  <c r="CY15" i="20"/>
  <c r="CY21" i="10"/>
  <c r="CQ6" i="10"/>
  <c r="CK15" i="20"/>
  <c r="CH15" i="20"/>
  <c r="CG15" i="20"/>
  <c r="AI15" i="20"/>
  <c r="W15" i="20"/>
  <c r="AK49" i="10"/>
  <c r="BY49" i="10"/>
  <c r="BW49" i="10"/>
  <c r="AZ49" i="10"/>
  <c r="AS49" i="10"/>
  <c r="AQ49" i="10"/>
  <c r="CI6" i="10"/>
  <c r="CB21" i="10"/>
  <c r="DF21" i="10"/>
  <c r="U6" i="10"/>
  <c r="CS33" i="10"/>
  <c r="CK33" i="10"/>
  <c r="BX21" i="10"/>
  <c r="BS130" i="10"/>
  <c r="P15" i="18"/>
  <c r="DB6" i="10"/>
  <c r="CV33" i="10"/>
  <c r="CP49" i="10"/>
  <c r="CN49" i="10"/>
  <c r="CI49" i="10"/>
  <c r="CG6" i="10"/>
  <c r="CE6" i="10"/>
  <c r="CB49" i="10"/>
  <c r="BT49" i="10"/>
  <c r="BS49" i="10"/>
  <c r="BR49" i="10"/>
  <c r="BI49" i="10"/>
  <c r="BH49" i="10"/>
  <c r="BG49" i="10"/>
  <c r="AZ33" i="10"/>
  <c r="AM49" i="10"/>
  <c r="AL49" i="10"/>
  <c r="U49" i="10"/>
  <c r="Q49" i="10"/>
  <c r="M105" i="10"/>
  <c r="CT21" i="10"/>
  <c r="CS6" i="10"/>
  <c r="CH21" i="10"/>
  <c r="DE21" i="10"/>
  <c r="DA21" i="10"/>
  <c r="CZ6" i="10"/>
  <c r="CU33" i="10"/>
  <c r="CM49" i="10"/>
  <c r="CL49" i="10"/>
  <c r="CF49" i="10"/>
  <c r="CA49" i="10"/>
  <c r="BZ49" i="10"/>
  <c r="BZ21" i="10"/>
  <c r="BV49" i="10"/>
  <c r="BV21" i="10"/>
  <c r="BU33" i="10"/>
  <c r="BU6" i="10"/>
  <c r="BP49" i="10"/>
  <c r="BO49" i="10"/>
  <c r="BN49" i="10"/>
  <c r="BJ49" i="10"/>
  <c r="AV49" i="10"/>
  <c r="AT49" i="10"/>
  <c r="AS6" i="10"/>
  <c r="AR49" i="10"/>
  <c r="AE49" i="10"/>
  <c r="AB49" i="10"/>
  <c r="Z49" i="10"/>
  <c r="Y49" i="10"/>
  <c r="X49" i="10"/>
  <c r="V49" i="10"/>
  <c r="R49" i="10"/>
  <c r="BT21" i="10"/>
  <c r="BP6" i="10"/>
  <c r="AV21" i="10"/>
  <c r="BF21" i="10"/>
  <c r="AD6" i="10"/>
  <c r="CM21" i="10"/>
  <c r="CL21" i="10"/>
  <c r="CA6" i="10"/>
  <c r="BO21" i="10"/>
  <c r="BG21" i="10"/>
  <c r="AY33" i="10"/>
  <c r="CQ37" i="10"/>
  <c r="CQ29" i="10"/>
  <c r="AR33" i="10"/>
  <c r="BW6" i="10"/>
  <c r="O43" i="18"/>
  <c r="N43" i="18" s="1"/>
  <c r="O28" i="18"/>
  <c r="O52" i="18"/>
  <c r="N52" i="18" s="1"/>
  <c r="R13" i="10"/>
  <c r="CQ20" i="10"/>
  <c r="I7" i="20"/>
  <c r="AY20" i="10"/>
  <c r="AU13" i="10"/>
  <c r="AM20" i="10"/>
  <c r="P49" i="10"/>
  <c r="D49" i="6"/>
  <c r="C36" i="30" s="1"/>
  <c r="AF29" i="20"/>
  <c r="AB9" i="21"/>
  <c r="Q29" i="20"/>
  <c r="BN6" i="19"/>
  <c r="BV6" i="19"/>
  <c r="BM56" i="21"/>
  <c r="DF56" i="21"/>
  <c r="CT56" i="21"/>
  <c r="CQ6" i="19"/>
  <c r="CL56" i="21"/>
  <c r="CJ15" i="20"/>
  <c r="CD15" i="20"/>
  <c r="BR15" i="20"/>
  <c r="BG15" i="20"/>
  <c r="AO6" i="19"/>
  <c r="P35" i="18"/>
  <c r="CM6" i="19"/>
  <c r="CE6" i="19"/>
  <c r="CB15" i="20"/>
  <c r="BZ15" i="20"/>
  <c r="BZ6" i="19"/>
  <c r="BW15" i="20"/>
  <c r="BT6" i="19"/>
  <c r="AS6" i="19"/>
  <c r="Y6" i="19"/>
  <c r="CY6" i="19"/>
  <c r="CU56" i="21"/>
  <c r="CR6" i="19"/>
  <c r="CL6" i="19"/>
  <c r="CK56" i="21"/>
  <c r="CI6" i="19"/>
  <c r="CG56" i="21"/>
  <c r="CF6" i="19"/>
  <c r="CE56" i="21"/>
  <c r="CD6" i="19"/>
  <c r="CB6" i="19"/>
  <c r="CA6" i="19"/>
  <c r="BZ56" i="21"/>
  <c r="BY56" i="21"/>
  <c r="BW6" i="19"/>
  <c r="BS56" i="21"/>
  <c r="BL6" i="19"/>
  <c r="BI6" i="19"/>
  <c r="AR6" i="19"/>
  <c r="AG6" i="19"/>
  <c r="DE56" i="21"/>
  <c r="DE6" i="19"/>
  <c r="DD6" i="19"/>
  <c r="DC56" i="21"/>
  <c r="DC6" i="19"/>
  <c r="DB56" i="21"/>
  <c r="DB6" i="19"/>
  <c r="DA56" i="21"/>
  <c r="DA6" i="19"/>
  <c r="CZ6" i="19"/>
  <c r="CX56" i="21"/>
  <c r="CX6" i="19"/>
  <c r="CW6" i="19"/>
  <c r="CT6" i="19"/>
  <c r="CS56" i="21"/>
  <c r="CS6" i="19"/>
  <c r="CQ56" i="21"/>
  <c r="CP56" i="21"/>
  <c r="CO6" i="19"/>
  <c r="CN6" i="19"/>
  <c r="CJ6" i="19"/>
  <c r="CH6" i="19"/>
  <c r="CG6" i="19"/>
  <c r="CF56" i="21"/>
  <c r="CC56" i="21"/>
  <c r="BX56" i="21"/>
  <c r="BU6" i="19"/>
  <c r="BS6" i="19"/>
  <c r="BR6" i="19"/>
  <c r="BP6" i="19"/>
  <c r="BH6" i="19"/>
  <c r="BF6" i="19"/>
  <c r="AW6" i="19"/>
  <c r="P29" i="18"/>
  <c r="P59" i="18"/>
  <c r="DF6" i="19"/>
  <c r="DD56" i="21"/>
  <c r="CZ56" i="21"/>
  <c r="CY56" i="21"/>
  <c r="CV56" i="21"/>
  <c r="CV6" i="19"/>
  <c r="CU6" i="19"/>
  <c r="CR56" i="21"/>
  <c r="CP6" i="19"/>
  <c r="CN56" i="21"/>
  <c r="CM56" i="21"/>
  <c r="CK6" i="19"/>
  <c r="CJ56" i="21"/>
  <c r="CI56" i="21"/>
  <c r="CH56" i="21"/>
  <c r="CD56" i="21"/>
  <c r="CB56" i="21"/>
  <c r="CA56" i="21"/>
  <c r="BY6" i="19"/>
  <c r="BW56" i="21"/>
  <c r="BM6" i="19"/>
  <c r="BA19" i="21"/>
  <c r="BW19" i="21"/>
  <c r="CM19" i="21"/>
  <c r="L15" i="20"/>
  <c r="R15" i="20"/>
  <c r="AK15" i="20"/>
  <c r="AT15" i="20"/>
  <c r="AU15" i="20"/>
  <c r="AX15" i="20"/>
  <c r="BD15" i="20"/>
  <c r="BJ15" i="20"/>
  <c r="BK15" i="20"/>
  <c r="BO15" i="20"/>
  <c r="BS15" i="20"/>
  <c r="BT15" i="20"/>
  <c r="BV15" i="20"/>
  <c r="CO15" i="20"/>
  <c r="CP15" i="20"/>
  <c r="CW15" i="20"/>
  <c r="Q15" i="20"/>
  <c r="AB15" i="20"/>
  <c r="AY15" i="20"/>
  <c r="BB15" i="20"/>
  <c r="BF15" i="20"/>
  <c r="BH15" i="20"/>
  <c r="BI15" i="20"/>
  <c r="BM15" i="20"/>
  <c r="BN15" i="20"/>
  <c r="BP15" i="20"/>
  <c r="BQ15" i="20"/>
  <c r="BU15" i="20"/>
  <c r="BY15" i="20"/>
  <c r="CC15" i="20"/>
  <c r="CI15" i="20"/>
  <c r="CQ15" i="20"/>
  <c r="CR15" i="20"/>
  <c r="M15" i="20"/>
  <c r="CP9" i="21"/>
  <c r="CO9" i="21"/>
  <c r="CM29" i="20"/>
  <c r="CL29" i="20"/>
  <c r="CK29" i="20"/>
  <c r="CH9" i="21"/>
  <c r="CH29" i="20"/>
  <c r="CG29" i="20"/>
  <c r="CF9" i="21"/>
  <c r="CA29" i="20"/>
  <c r="BV9" i="21"/>
  <c r="BT9" i="21"/>
  <c r="BS9" i="21"/>
  <c r="BP9" i="21"/>
  <c r="BO9" i="21"/>
  <c r="BM9" i="21"/>
  <c r="BI9" i="21"/>
  <c r="BH9" i="21"/>
  <c r="BG29" i="20"/>
  <c r="BF9" i="21"/>
  <c r="BC29" i="20"/>
  <c r="AZ29" i="20"/>
  <c r="AY9" i="21"/>
  <c r="AW29" i="20"/>
  <c r="AV9" i="21"/>
  <c r="AU29" i="20"/>
  <c r="AS29" i="20"/>
  <c r="AQ9" i="21"/>
  <c r="AP9" i="21"/>
  <c r="AO29" i="20"/>
  <c r="AJ9" i="21"/>
  <c r="AD29" i="20"/>
  <c r="X9" i="21"/>
  <c r="W9" i="21"/>
  <c r="U9" i="21"/>
  <c r="S9" i="21"/>
  <c r="S49" i="10"/>
  <c r="R9" i="21"/>
  <c r="L105" i="10"/>
  <c r="DD9" i="21"/>
  <c r="DC29" i="20"/>
  <c r="CZ9" i="21"/>
  <c r="CY9" i="21"/>
  <c r="CV9" i="21"/>
  <c r="CU9" i="21"/>
  <c r="CT29" i="20"/>
  <c r="CN29" i="20"/>
  <c r="CM9" i="21"/>
  <c r="CL9" i="21"/>
  <c r="CK9" i="21"/>
  <c r="CJ29" i="20"/>
  <c r="CG9" i="21"/>
  <c r="CE29" i="20"/>
  <c r="CD29" i="20"/>
  <c r="CB29" i="20"/>
  <c r="CA9" i="21"/>
  <c r="BZ29" i="20"/>
  <c r="BX29" i="20"/>
  <c r="BW29" i="20"/>
  <c r="BR29" i="20"/>
  <c r="BL29" i="20"/>
  <c r="BK9" i="21"/>
  <c r="BJ9" i="21"/>
  <c r="BD9" i="21"/>
  <c r="BC9" i="21"/>
  <c r="AX9" i="21"/>
  <c r="AW9" i="21"/>
  <c r="AR9" i="21"/>
  <c r="AN9" i="21"/>
  <c r="AM9" i="21"/>
  <c r="AL9" i="21"/>
  <c r="AK9" i="21"/>
  <c r="AI9" i="21"/>
  <c r="AH9" i="21"/>
  <c r="AE9" i="21"/>
  <c r="AC29" i="20"/>
  <c r="W29" i="20"/>
  <c r="AN21" i="10"/>
  <c r="CM14" i="10"/>
  <c r="DF33" i="10"/>
  <c r="DE33" i="10"/>
  <c r="DD6" i="10"/>
  <c r="DC6" i="10"/>
  <c r="DB21" i="10"/>
  <c r="CY33" i="10"/>
  <c r="CX21" i="10"/>
  <c r="CW6" i="10"/>
  <c r="CV6" i="10"/>
  <c r="CU6" i="10"/>
  <c r="CT33" i="10"/>
  <c r="CR33" i="10"/>
  <c r="CR6" i="10"/>
  <c r="CQ21" i="10"/>
  <c r="CP33" i="10"/>
  <c r="CO33" i="10"/>
  <c r="CO6" i="10"/>
  <c r="CN21" i="10"/>
  <c r="CK6" i="10"/>
  <c r="CJ21" i="10"/>
  <c r="CG21" i="10"/>
  <c r="CF6" i="10"/>
  <c r="CE21" i="10"/>
  <c r="CD33" i="10"/>
  <c r="CC21" i="10"/>
  <c r="CB33" i="10"/>
  <c r="CA21" i="10"/>
  <c r="BY33" i="10"/>
  <c r="BX33" i="10"/>
  <c r="BV33" i="10"/>
  <c r="BT33" i="10"/>
  <c r="BR6" i="10"/>
  <c r="AJ21" i="10"/>
  <c r="AI56" i="21"/>
  <c r="AW56" i="21"/>
  <c r="BB56" i="21"/>
  <c r="AP56" i="21"/>
  <c r="AV56" i="21"/>
  <c r="BG56" i="21"/>
  <c r="AL56" i="21"/>
  <c r="AY56" i="21"/>
  <c r="BH56" i="21"/>
  <c r="BK56" i="21"/>
  <c r="BL56" i="21"/>
  <c r="BP56" i="21"/>
  <c r="BR56" i="21"/>
  <c r="X6" i="19"/>
  <c r="AD6" i="19"/>
  <c r="AF6" i="19"/>
  <c r="AK6" i="19"/>
  <c r="AU6" i="19"/>
  <c r="AZ6" i="19"/>
  <c r="BC6" i="19"/>
  <c r="BE6" i="19"/>
  <c r="T6" i="19"/>
  <c r="AB6" i="19"/>
  <c r="AH6" i="19"/>
  <c r="AI6" i="19"/>
  <c r="AT6" i="19"/>
  <c r="AV6" i="19"/>
  <c r="BB6" i="19"/>
  <c r="BK6" i="19"/>
  <c r="BO6" i="19"/>
  <c r="BQ6" i="19"/>
  <c r="AJ6" i="19"/>
  <c r="AM6" i="19"/>
  <c r="AQ6" i="19"/>
  <c r="BA6" i="19"/>
  <c r="BD6" i="19"/>
  <c r="BG6" i="19"/>
  <c r="BJ6" i="19"/>
  <c r="AH33" i="10"/>
  <c r="AP33" i="10"/>
  <c r="BB33" i="10"/>
  <c r="AS33" i="10"/>
  <c r="BJ33" i="10"/>
  <c r="BL33" i="10"/>
  <c r="BM33" i="10"/>
  <c r="BP33" i="10"/>
  <c r="BR33" i="10"/>
  <c r="AQ33" i="10"/>
  <c r="BA33" i="10"/>
  <c r="BC33" i="10"/>
  <c r="BF33" i="10"/>
  <c r="BK33" i="10"/>
  <c r="BN33" i="10"/>
  <c r="BO33" i="10"/>
  <c r="P6" i="10"/>
  <c r="AU6" i="10"/>
  <c r="BD6" i="10"/>
  <c r="BF6" i="10"/>
  <c r="V6" i="10"/>
  <c r="BC6" i="10"/>
  <c r="AE6" i="10"/>
  <c r="AY6" i="10"/>
  <c r="BE6" i="10"/>
  <c r="P12" i="18"/>
  <c r="DE6" i="10"/>
  <c r="DD21" i="10"/>
  <c r="DC21" i="10"/>
  <c r="DA33" i="10"/>
  <c r="DA6" i="10"/>
  <c r="CZ21" i="10"/>
  <c r="CX33" i="10"/>
  <c r="CW21" i="10"/>
  <c r="CS21" i="10"/>
  <c r="CQ33" i="10"/>
  <c r="CP6" i="10"/>
  <c r="CN33" i="10"/>
  <c r="CM33" i="10"/>
  <c r="CM6" i="10"/>
  <c r="CL33" i="10"/>
  <c r="CK21" i="10"/>
  <c r="CI21" i="10"/>
  <c r="CH33" i="10"/>
  <c r="CH6" i="10"/>
  <c r="CG33" i="10"/>
  <c r="CF21" i="10"/>
  <c r="CE33" i="10"/>
  <c r="CD6" i="10"/>
  <c r="CC33" i="10"/>
  <c r="CA33" i="10"/>
  <c r="BZ33" i="10"/>
  <c r="BZ6" i="10"/>
  <c r="BY6" i="10"/>
  <c r="BX6" i="10"/>
  <c r="BW21" i="10"/>
  <c r="BU21" i="10"/>
  <c r="BS21" i="10"/>
  <c r="BQ33" i="10"/>
  <c r="BQ6" i="10"/>
  <c r="BN6" i="10"/>
  <c r="BM6" i="10"/>
  <c r="BJ6" i="10"/>
  <c r="BI21" i="10"/>
  <c r="BA21" i="10"/>
  <c r="AI6" i="10"/>
  <c r="AF6" i="10"/>
  <c r="AR21" i="10"/>
  <c r="AW21" i="10"/>
  <c r="AE21" i="10"/>
  <c r="AH21" i="10"/>
  <c r="AP21" i="10"/>
  <c r="AY21" i="10"/>
  <c r="BB21" i="10"/>
  <c r="M21" i="10"/>
  <c r="O21" i="10"/>
  <c r="AD21" i="10"/>
  <c r="AS21" i="10"/>
  <c r="BJ21" i="10"/>
  <c r="BL21" i="10"/>
  <c r="BM21" i="10"/>
  <c r="BP21" i="10"/>
  <c r="BR21" i="10"/>
  <c r="E95" i="22"/>
  <c r="DF6" i="10"/>
  <c r="DD33" i="10"/>
  <c r="DC33" i="10"/>
  <c r="DB33" i="10"/>
  <c r="CZ33" i="10"/>
  <c r="CY6" i="10"/>
  <c r="CX6" i="10"/>
  <c r="CW33" i="10"/>
  <c r="CV21" i="10"/>
  <c r="CU21" i="10"/>
  <c r="CT6" i="10"/>
  <c r="CR21" i="10"/>
  <c r="CP21" i="10"/>
  <c r="CO21" i="10"/>
  <c r="CN6" i="10"/>
  <c r="CL6" i="10"/>
  <c r="CJ33" i="10"/>
  <c r="CJ6" i="10"/>
  <c r="CI33" i="10"/>
  <c r="CF33" i="10"/>
  <c r="CD21" i="10"/>
  <c r="CC6" i="10"/>
  <c r="CB6" i="10"/>
  <c r="BY21" i="10"/>
  <c r="BW33" i="10"/>
  <c r="BV6" i="10"/>
  <c r="BT6" i="10"/>
  <c r="BO6" i="10"/>
  <c r="BN21" i="10"/>
  <c r="BK21" i="10"/>
  <c r="BI33" i="10"/>
  <c r="BH21" i="10"/>
  <c r="AX21" i="10"/>
  <c r="AT21" i="10"/>
  <c r="AQ21" i="10"/>
  <c r="AG33" i="10"/>
  <c r="AG6" i="10"/>
  <c r="Q33" i="10"/>
  <c r="BS33" i="10"/>
  <c r="BS6" i="10"/>
  <c r="BI6" i="10"/>
  <c r="BE33" i="10"/>
  <c r="BD21" i="10"/>
  <c r="BB6" i="10"/>
  <c r="AZ6" i="10"/>
  <c r="AW33" i="10"/>
  <c r="AU21" i="10"/>
  <c r="AO33" i="10"/>
  <c r="AO6" i="10"/>
  <c r="AM33" i="10"/>
  <c r="AM6" i="10"/>
  <c r="AL6" i="10"/>
  <c r="AH6" i="10"/>
  <c r="AB21" i="10"/>
  <c r="BQ21" i="10"/>
  <c r="BK6" i="10"/>
  <c r="BH6" i="10"/>
  <c r="BG6" i="10"/>
  <c r="AV33" i="10"/>
  <c r="AV6" i="10"/>
  <c r="AT33" i="10"/>
  <c r="AR6" i="10"/>
  <c r="AF21" i="10"/>
  <c r="AC6" i="10"/>
  <c r="Z6" i="10"/>
  <c r="Y21" i="10"/>
  <c r="BD33" i="10"/>
  <c r="AX6" i="10"/>
  <c r="AU33" i="10"/>
  <c r="AT6" i="10"/>
  <c r="AQ6" i="10"/>
  <c r="AN6" i="10"/>
  <c r="AK33" i="10"/>
  <c r="AK6" i="10"/>
  <c r="AJ6" i="10"/>
  <c r="AD33" i="10"/>
  <c r="AB6" i="10"/>
  <c r="E98" i="22"/>
  <c r="E87" i="21"/>
  <c r="E106" i="22"/>
  <c r="E103" i="22"/>
  <c r="E88" i="21"/>
  <c r="N15" i="20"/>
  <c r="E94" i="21"/>
  <c r="BA15" i="20"/>
  <c r="AZ15" i="20"/>
  <c r="AW15" i="20"/>
  <c r="AV15" i="20"/>
  <c r="AS15" i="20"/>
  <c r="AP15" i="20"/>
  <c r="AO15" i="20"/>
  <c r="AG15" i="20"/>
  <c r="AE15" i="20"/>
  <c r="Y15" i="20"/>
  <c r="V15" i="20"/>
  <c r="U15" i="20"/>
  <c r="P15" i="20"/>
  <c r="AR15" i="20"/>
  <c r="AN15" i="20"/>
  <c r="AM15" i="20"/>
  <c r="AH15" i="20"/>
  <c r="AF15" i="20"/>
  <c r="AA15" i="20"/>
  <c r="X15" i="20"/>
  <c r="O15" i="20"/>
  <c r="E92" i="21"/>
  <c r="D52" i="6"/>
  <c r="C39" i="30" s="1"/>
  <c r="BE15" i="20"/>
  <c r="AQ15" i="20"/>
  <c r="AL15" i="20"/>
  <c r="AJ15" i="20"/>
  <c r="AD15" i="20"/>
  <c r="Z15" i="20"/>
  <c r="T15" i="20"/>
  <c r="L52" i="21"/>
  <c r="T52" i="21"/>
  <c r="U52" i="21"/>
  <c r="W52" i="21"/>
  <c r="AA52" i="21"/>
  <c r="AC52" i="21"/>
  <c r="AD52" i="21"/>
  <c r="AE52" i="21"/>
  <c r="AF52" i="21"/>
  <c r="AG52" i="21"/>
  <c r="AO52" i="21"/>
  <c r="AP52" i="21"/>
  <c r="Q52" i="21"/>
  <c r="AB52" i="21"/>
  <c r="AQ52" i="21"/>
  <c r="AR52" i="21"/>
  <c r="AI52" i="21"/>
  <c r="AM52" i="21"/>
  <c r="BE52" i="21"/>
  <c r="BF52" i="21"/>
  <c r="BG52" i="21"/>
  <c r="BH52" i="21"/>
  <c r="BO52" i="21"/>
  <c r="BW52" i="21"/>
  <c r="CL52" i="21"/>
  <c r="CO52" i="21"/>
  <c r="CP52" i="21"/>
  <c r="CW52" i="21"/>
  <c r="CY52" i="21"/>
  <c r="AT52" i="21"/>
  <c r="AW52" i="21"/>
  <c r="AY52" i="21"/>
  <c r="BB52" i="21"/>
  <c r="BJ52" i="21"/>
  <c r="BK52" i="21"/>
  <c r="BM52" i="21"/>
  <c r="BN52" i="21"/>
  <c r="BR52" i="21"/>
  <c r="BU52" i="21"/>
  <c r="BX52" i="21"/>
  <c r="CA52" i="21"/>
  <c r="CC52" i="21"/>
  <c r="CF52" i="21"/>
  <c r="CH52" i="21"/>
  <c r="CJ52" i="21"/>
  <c r="CN52" i="21"/>
  <c r="CT52" i="21"/>
  <c r="P52" i="21"/>
  <c r="Y52" i="21"/>
  <c r="AH52" i="21"/>
  <c r="AN52" i="21"/>
  <c r="AS52" i="21"/>
  <c r="AZ52" i="21"/>
  <c r="BC52" i="21"/>
  <c r="BD52" i="21"/>
  <c r="BL52" i="21"/>
  <c r="BQ52" i="21"/>
  <c r="BT52" i="21"/>
  <c r="BV52" i="21"/>
  <c r="BZ52" i="21"/>
  <c r="CD52" i="21"/>
  <c r="AE19" i="21"/>
  <c r="AF19" i="21"/>
  <c r="AH19" i="21"/>
  <c r="AK19" i="21"/>
  <c r="AL19" i="21"/>
  <c r="AP19" i="21"/>
  <c r="AG19" i="21"/>
  <c r="AM19" i="21"/>
  <c r="BB19" i="21"/>
  <c r="BE19" i="21"/>
  <c r="BG19" i="21"/>
  <c r="BK19" i="21"/>
  <c r="BM19" i="21"/>
  <c r="BO19" i="21"/>
  <c r="BU19" i="21"/>
  <c r="BX19" i="21"/>
  <c r="CA19" i="21"/>
  <c r="CC19" i="21"/>
  <c r="CF19" i="21"/>
  <c r="CG19" i="21"/>
  <c r="CH19" i="21"/>
  <c r="CQ19" i="21"/>
  <c r="CR19" i="21"/>
  <c r="CW19" i="21"/>
  <c r="DC19" i="21"/>
  <c r="AY19" i="21"/>
  <c r="BD19" i="21"/>
  <c r="BH19" i="21"/>
  <c r="BI19" i="21"/>
  <c r="BJ19" i="21"/>
  <c r="BL19" i="21"/>
  <c r="BR19" i="21"/>
  <c r="BT19" i="21"/>
  <c r="BZ19" i="21"/>
  <c r="CI19" i="21"/>
  <c r="CN19" i="21"/>
  <c r="CP19" i="21"/>
  <c r="CS19" i="21"/>
  <c r="CU19" i="21"/>
  <c r="CX19" i="21"/>
  <c r="AT19" i="21"/>
  <c r="AX19" i="21"/>
  <c r="AZ19" i="21"/>
  <c r="BC19" i="21"/>
  <c r="BF19" i="21"/>
  <c r="BN19" i="21"/>
  <c r="BQ19" i="21"/>
  <c r="BV19" i="21"/>
  <c r="CD19" i="21"/>
  <c r="E93" i="21"/>
  <c r="E91" i="21"/>
  <c r="E108" i="22"/>
  <c r="H52" i="21"/>
  <c r="DF52" i="21"/>
  <c r="DF19" i="21"/>
  <c r="DA52" i="21"/>
  <c r="DA34" i="21"/>
  <c r="DA19" i="21"/>
  <c r="CV52" i="21"/>
  <c r="CV19" i="21"/>
  <c r="CT19" i="21"/>
  <c r="CR52" i="21"/>
  <c r="CL19" i="21"/>
  <c r="CJ19" i="21"/>
  <c r="AL52" i="21"/>
  <c r="AK52" i="21"/>
  <c r="AJ34" i="21"/>
  <c r="H19" i="21"/>
  <c r="P54" i="18" s="1"/>
  <c r="DD52" i="21"/>
  <c r="DB52" i="21"/>
  <c r="CQ52" i="21"/>
  <c r="CO19" i="21"/>
  <c r="CK52" i="21"/>
  <c r="CK19" i="21"/>
  <c r="CI52" i="21"/>
  <c r="CG52" i="21"/>
  <c r="O19" i="21"/>
  <c r="DE52" i="21"/>
  <c r="DE19" i="21"/>
  <c r="DB19" i="21"/>
  <c r="CZ52" i="21"/>
  <c r="CY19" i="21"/>
  <c r="CX52" i="21"/>
  <c r="CU52" i="21"/>
  <c r="CM52" i="21"/>
  <c r="CE52" i="21"/>
  <c r="CE19" i="21"/>
  <c r="CB52" i="21"/>
  <c r="CB19" i="21"/>
  <c r="BY52" i="21"/>
  <c r="BY19" i="21"/>
  <c r="BS52" i="21"/>
  <c r="BS19" i="21"/>
  <c r="BP52" i="21"/>
  <c r="BP19" i="21"/>
  <c r="BI52" i="21"/>
  <c r="AU52" i="21"/>
  <c r="Z19" i="21"/>
  <c r="K25" i="20"/>
  <c r="N25" i="20"/>
  <c r="P25" i="20"/>
  <c r="Y25" i="20"/>
  <c r="Z25" i="20"/>
  <c r="AF25" i="20"/>
  <c r="AI25" i="20"/>
  <c r="AM25" i="20"/>
  <c r="AR25" i="20"/>
  <c r="AU25" i="20"/>
  <c r="AV25" i="20"/>
  <c r="W25" i="20"/>
  <c r="AH25" i="20"/>
  <c r="AL25" i="20"/>
  <c r="K15" i="20"/>
  <c r="F113" i="21"/>
  <c r="Y56" i="21"/>
  <c r="AB56" i="21"/>
  <c r="AC56" i="21"/>
  <c r="AE56" i="21"/>
  <c r="AG56" i="21"/>
  <c r="AH56" i="21"/>
  <c r="AK56" i="21"/>
  <c r="AM56" i="21"/>
  <c r="AO56" i="21"/>
  <c r="R56" i="21"/>
  <c r="T56" i="21"/>
  <c r="X56" i="21"/>
  <c r="Z56" i="21"/>
  <c r="AA56" i="21"/>
  <c r="AD56" i="21"/>
  <c r="AN56" i="21"/>
  <c r="AQ56" i="21"/>
  <c r="AR56" i="21"/>
  <c r="V56" i="21"/>
  <c r="AF56" i="21"/>
  <c r="AS56" i="21"/>
  <c r="AT56" i="21"/>
  <c r="AX56" i="21"/>
  <c r="AZ56" i="21"/>
  <c r="BA56" i="21"/>
  <c r="BD56" i="21"/>
  <c r="BE56" i="21"/>
  <c r="BI56" i="21"/>
  <c r="BJ56" i="21"/>
  <c r="BN56" i="21"/>
  <c r="BU56" i="21"/>
  <c r="AJ56" i="21"/>
  <c r="AU56" i="21"/>
  <c r="BC56" i="21"/>
  <c r="BF56" i="21"/>
  <c r="BO56" i="21"/>
  <c r="BQ56" i="21"/>
  <c r="BV56" i="21"/>
  <c r="N52" i="21"/>
  <c r="O52" i="21"/>
  <c r="R52" i="21"/>
  <c r="S52" i="21"/>
  <c r="X52" i="21"/>
  <c r="Z52" i="21"/>
  <c r="AJ52" i="21"/>
  <c r="M52" i="21"/>
  <c r="V52" i="21"/>
  <c r="L6" i="19"/>
  <c r="AA6" i="19"/>
  <c r="AE6" i="19"/>
  <c r="AL6" i="19"/>
  <c r="AN6" i="19"/>
  <c r="AP6" i="19"/>
  <c r="Q6" i="19"/>
  <c r="R6" i="19"/>
  <c r="V6" i="19"/>
  <c r="Z6" i="19"/>
  <c r="AC6" i="19"/>
  <c r="N33" i="10"/>
  <c r="M33" i="10"/>
  <c r="AE33" i="10"/>
  <c r="AF33" i="10"/>
  <c r="AL33" i="10"/>
  <c r="AB33" i="10"/>
  <c r="R21" i="10"/>
  <c r="Z21" i="10"/>
  <c r="N21" i="10"/>
  <c r="AA21" i="10"/>
  <c r="S19" i="21"/>
  <c r="AC21" i="10"/>
  <c r="T21" i="10"/>
  <c r="AO21" i="10"/>
  <c r="AN33" i="10"/>
  <c r="AM21" i="10"/>
  <c r="AI33" i="10"/>
  <c r="AC33" i="10"/>
  <c r="E94" i="22"/>
  <c r="E77" i="20"/>
  <c r="E90" i="21"/>
  <c r="E86" i="21"/>
  <c r="E107" i="22"/>
  <c r="O98" i="10"/>
  <c r="P22" i="18"/>
  <c r="E71" i="20"/>
  <c r="E105" i="22"/>
  <c r="E100" i="22"/>
  <c r="E74" i="20"/>
  <c r="E72" i="20"/>
  <c r="E89" i="21"/>
  <c r="M98" i="10"/>
  <c r="T29" i="20"/>
  <c r="R29" i="20"/>
  <c r="V29" i="20"/>
  <c r="X29" i="20"/>
  <c r="AB29" i="20"/>
  <c r="AG29" i="20"/>
  <c r="AH29" i="20"/>
  <c r="AQ29" i="20"/>
  <c r="AT29" i="20"/>
  <c r="Z29" i="20"/>
  <c r="AJ29" i="20"/>
  <c r="AL29" i="20"/>
  <c r="AM29" i="20"/>
  <c r="AV29" i="20"/>
  <c r="K98" i="10"/>
  <c r="N19" i="21"/>
  <c r="Q19" i="21"/>
  <c r="U19" i="21"/>
  <c r="V19" i="21"/>
  <c r="R19" i="21"/>
  <c r="T19" i="21"/>
  <c r="AA19" i="21"/>
  <c r="AB19" i="21"/>
  <c r="AC19" i="21"/>
  <c r="AJ19" i="21"/>
  <c r="AN19" i="21"/>
  <c r="AR19" i="21"/>
  <c r="AS19" i="21"/>
  <c r="AU19" i="21"/>
  <c r="P19" i="21"/>
  <c r="W19" i="21"/>
  <c r="X19" i="21"/>
  <c r="Y19" i="21"/>
  <c r="AD19" i="21"/>
  <c r="AI19" i="21"/>
  <c r="AO19" i="21"/>
  <c r="AQ19" i="21"/>
  <c r="AV19" i="21"/>
  <c r="AW19" i="21"/>
  <c r="Q56" i="21"/>
  <c r="U56" i="21"/>
  <c r="W56" i="21"/>
  <c r="U25" i="20"/>
  <c r="T6" i="10"/>
  <c r="S15" i="20"/>
  <c r="S21" i="10"/>
  <c r="R25" i="20"/>
  <c r="Q25" i="20"/>
  <c r="O25" i="20"/>
  <c r="M25" i="20"/>
  <c r="L92" i="10"/>
  <c r="L33" i="10"/>
  <c r="D25" i="6"/>
  <c r="C15" i="30" s="1"/>
  <c r="AM13" i="10"/>
  <c r="W20" i="10"/>
  <c r="AA13" i="10"/>
  <c r="BG20" i="10"/>
  <c r="CJ37" i="10"/>
  <c r="CJ14" i="10"/>
  <c r="Q36" i="10"/>
  <c r="CA29" i="10"/>
  <c r="CK36" i="10"/>
  <c r="CS29" i="10"/>
  <c r="BQ20" i="10"/>
  <c r="BQ46" i="10"/>
  <c r="P11" i="18"/>
  <c r="BY13" i="10"/>
  <c r="BM13" i="10"/>
  <c r="Q13" i="10"/>
  <c r="CC36" i="10"/>
  <c r="BA46" i="10"/>
  <c r="M104" i="10"/>
  <c r="CS49" i="10"/>
  <c r="CO49" i="10"/>
  <c r="CK49" i="10"/>
  <c r="CD49" i="10"/>
  <c r="CC49" i="10"/>
  <c r="BQ49" i="10"/>
  <c r="BM49" i="10"/>
  <c r="BK49" i="10"/>
  <c r="BE49" i="10"/>
  <c r="BD49" i="10"/>
  <c r="AY49" i="10"/>
  <c r="AW49" i="10"/>
  <c r="AP49" i="10"/>
  <c r="AO49" i="10"/>
  <c r="AN49" i="10"/>
  <c r="AJ49" i="10"/>
  <c r="AI49" i="10"/>
  <c r="AC49" i="10"/>
  <c r="AA49" i="10"/>
  <c r="W49" i="10"/>
  <c r="T49" i="10"/>
  <c r="N49" i="10"/>
  <c r="CS13" i="10"/>
  <c r="AG13" i="10"/>
  <c r="BA20" i="10"/>
  <c r="DA36" i="10"/>
  <c r="AG36" i="10"/>
  <c r="DA29" i="10"/>
  <c r="CV29" i="10"/>
  <c r="AI37" i="10"/>
  <c r="CO13" i="10"/>
  <c r="CC13" i="10"/>
  <c r="AS13" i="10"/>
  <c r="DE20" i="10"/>
  <c r="BI20" i="10"/>
  <c r="AS20" i="10"/>
  <c r="BM36" i="10"/>
  <c r="CW46" i="10"/>
  <c r="AK46" i="10"/>
  <c r="AS14" i="10"/>
  <c r="CS130" i="10"/>
  <c r="E137" i="10"/>
  <c r="BI13" i="10"/>
  <c r="AW13" i="10"/>
  <c r="Y13" i="10"/>
  <c r="AW36" i="10"/>
  <c r="CG46" i="10"/>
  <c r="U46" i="10"/>
  <c r="AY13" i="10"/>
  <c r="BF37" i="10"/>
  <c r="DB37" i="10"/>
  <c r="CQ14" i="10"/>
  <c r="CP37" i="10"/>
  <c r="CM37" i="10"/>
  <c r="BH33" i="10"/>
  <c r="BG33" i="10"/>
  <c r="BE21" i="10"/>
  <c r="BC21" i="10"/>
  <c r="BA6" i="10"/>
  <c r="AZ21" i="10"/>
  <c r="AX33" i="10"/>
  <c r="AW6" i="10"/>
  <c r="AP6" i="10"/>
  <c r="AL21" i="10"/>
  <c r="AK21" i="10"/>
  <c r="AJ33" i="10"/>
  <c r="AI21" i="10"/>
  <c r="AG21" i="10"/>
  <c r="AA6" i="10"/>
  <c r="Z33" i="10"/>
  <c r="Y6" i="10"/>
  <c r="X21" i="10"/>
  <c r="W21" i="10"/>
  <c r="O105" i="10"/>
  <c r="CS37" i="10"/>
  <c r="CH37" i="10"/>
  <c r="CY37" i="10"/>
  <c r="DE37" i="10"/>
  <c r="AZ29" i="10"/>
  <c r="DE29" i="10"/>
  <c r="BX14" i="10"/>
  <c r="CF14" i="10"/>
  <c r="CM46" i="10"/>
  <c r="CE130" i="10"/>
  <c r="CA130" i="10"/>
  <c r="CA46" i="10"/>
  <c r="BC36" i="10"/>
  <c r="AE36" i="10"/>
  <c r="O130" i="10"/>
  <c r="O104" i="10"/>
  <c r="O46" i="10"/>
  <c r="K13" i="10"/>
  <c r="CY13" i="10"/>
  <c r="CM13" i="10"/>
  <c r="CE13" i="10"/>
  <c r="BG13" i="10"/>
  <c r="AI13" i="10"/>
  <c r="CM20" i="10"/>
  <c r="BC20" i="10"/>
  <c r="AI20" i="10"/>
  <c r="BK36" i="10"/>
  <c r="AA36" i="10"/>
  <c r="CU46" i="10"/>
  <c r="BK46" i="10"/>
  <c r="AI46" i="10"/>
  <c r="O113" i="10"/>
  <c r="AE130" i="10"/>
  <c r="Z46" i="10"/>
  <c r="Z20" i="10"/>
  <c r="E136" i="10"/>
  <c r="E135" i="10"/>
  <c r="CQ13" i="10"/>
  <c r="BK13" i="10"/>
  <c r="W13" i="10"/>
  <c r="O13" i="10"/>
  <c r="CY20" i="10"/>
  <c r="BW20" i="10"/>
  <c r="BK20" i="10"/>
  <c r="BB20" i="10"/>
  <c r="AE20" i="10"/>
  <c r="O20" i="10"/>
  <c r="CI36" i="10"/>
  <c r="BW36" i="10"/>
  <c r="BG36" i="10"/>
  <c r="W36" i="10"/>
  <c r="K46" i="10"/>
  <c r="CQ46" i="10"/>
  <c r="BW46" i="10"/>
  <c r="AU46" i="10"/>
  <c r="AE46" i="10"/>
  <c r="CI130" i="10"/>
  <c r="BC130" i="10"/>
  <c r="AA130" i="10"/>
  <c r="K113" i="10"/>
  <c r="K104" i="10"/>
  <c r="K36" i="10"/>
  <c r="CU130" i="10"/>
  <c r="CU36" i="10"/>
  <c r="BO130" i="10"/>
  <c r="BO46" i="10"/>
  <c r="BO36" i="10"/>
  <c r="BG130" i="10"/>
  <c r="AY130" i="10"/>
  <c r="AQ36" i="10"/>
  <c r="AM130" i="10"/>
  <c r="AM46" i="10"/>
  <c r="S130" i="10"/>
  <c r="BS13" i="10"/>
  <c r="DC20" i="10"/>
  <c r="CA20" i="10"/>
  <c r="BO20" i="10"/>
  <c r="AU20" i="10"/>
  <c r="S20" i="10"/>
  <c r="CA36" i="10"/>
  <c r="AU36" i="10"/>
  <c r="O36" i="10"/>
  <c r="CE46" i="10"/>
  <c r="AY46" i="10"/>
  <c r="S46" i="10"/>
  <c r="CM130" i="10"/>
  <c r="BK130" i="10"/>
  <c r="CL36" i="10"/>
  <c r="DC13" i="10"/>
  <c r="CU13" i="10"/>
  <c r="CI13" i="10"/>
  <c r="BW13" i="10"/>
  <c r="BO13" i="10"/>
  <c r="BC13" i="10"/>
  <c r="AQ13" i="10"/>
  <c r="AE13" i="10"/>
  <c r="S13" i="10"/>
  <c r="K20" i="10"/>
  <c r="CU20" i="10"/>
  <c r="CI20" i="10"/>
  <c r="BS20" i="10"/>
  <c r="AQ20" i="10"/>
  <c r="AA20" i="10"/>
  <c r="DC36" i="10"/>
  <c r="CQ36" i="10"/>
  <c r="CE36" i="10"/>
  <c r="BS36" i="10"/>
  <c r="AY36" i="10"/>
  <c r="AI36" i="10"/>
  <c r="S36" i="10"/>
  <c r="DC46" i="10"/>
  <c r="CI46" i="10"/>
  <c r="BC46" i="10"/>
  <c r="AQ46" i="10"/>
  <c r="W46" i="10"/>
  <c r="DC130" i="10"/>
  <c r="BW130" i="10"/>
  <c r="W130" i="10"/>
  <c r="CY130" i="10"/>
  <c r="CY46" i="10"/>
  <c r="CZ14" i="10"/>
  <c r="CY29" i="10"/>
  <c r="CN37" i="10"/>
  <c r="CK37" i="10"/>
  <c r="CG29" i="10"/>
  <c r="CE37" i="10"/>
  <c r="BQ37" i="10"/>
  <c r="DC37" i="10"/>
  <c r="CU37" i="10"/>
  <c r="CO37" i="10"/>
  <c r="CO14" i="10"/>
  <c r="AO29" i="10"/>
  <c r="BE29" i="10"/>
  <c r="BQ29" i="10"/>
  <c r="BS29" i="10"/>
  <c r="BD29" i="10"/>
  <c r="BF29" i="10"/>
  <c r="BJ29" i="10"/>
  <c r="BK29" i="10"/>
  <c r="BP29" i="10"/>
  <c r="BY29" i="10"/>
  <c r="CB29" i="10"/>
  <c r="CH29" i="10"/>
  <c r="BH29" i="10"/>
  <c r="BU29" i="10"/>
  <c r="BW29" i="10"/>
  <c r="CD29" i="10"/>
  <c r="AL13" i="10"/>
  <c r="CX20" i="10"/>
  <c r="AL20" i="10"/>
  <c r="AD46" i="10"/>
  <c r="CP14" i="10"/>
  <c r="CG37" i="10"/>
  <c r="CF29" i="10"/>
  <c r="CA37" i="10"/>
  <c r="BR37" i="10"/>
  <c r="BP14" i="10"/>
  <c r="BM14" i="10"/>
  <c r="BL29" i="10"/>
  <c r="BL14" i="10"/>
  <c r="BA37" i="10"/>
  <c r="AK37" i="10"/>
  <c r="BD37" i="10"/>
  <c r="BH37" i="10"/>
  <c r="BM37" i="10"/>
  <c r="BV20" i="10"/>
  <c r="BF36" i="10"/>
  <c r="AP36" i="10"/>
  <c r="CP46" i="10"/>
  <c r="N46" i="10"/>
  <c r="DD14" i="10"/>
  <c r="DB14" i="10"/>
  <c r="CV37" i="10"/>
  <c r="CT14" i="10"/>
  <c r="CR29" i="10"/>
  <c r="CL14" i="10"/>
  <c r="E148" i="10"/>
  <c r="E139" i="10"/>
  <c r="DF13" i="10"/>
  <c r="DB13" i="10"/>
  <c r="CW13" i="10"/>
  <c r="CG13" i="10"/>
  <c r="BQ13" i="10"/>
  <c r="BA13" i="10"/>
  <c r="V13" i="10"/>
  <c r="CW20" i="10"/>
  <c r="CO20" i="10"/>
  <c r="CH20" i="10"/>
  <c r="BF20" i="10"/>
  <c r="AK20" i="10"/>
  <c r="AC20" i="10"/>
  <c r="V20" i="10"/>
  <c r="CP36" i="10"/>
  <c r="BU36" i="10"/>
  <c r="BE36" i="10"/>
  <c r="AO36" i="10"/>
  <c r="Y36" i="10"/>
  <c r="DE46" i="10"/>
  <c r="CO46" i="10"/>
  <c r="BY46" i="10"/>
  <c r="BI46" i="10"/>
  <c r="AS46" i="10"/>
  <c r="AC46" i="10"/>
  <c r="M46" i="10"/>
  <c r="P16" i="18"/>
  <c r="DF37" i="10"/>
  <c r="DF29" i="10"/>
  <c r="DF14" i="10"/>
  <c r="DD37" i="10"/>
  <c r="DB29" i="10"/>
  <c r="DA37" i="10"/>
  <c r="DA14" i="10"/>
  <c r="CZ37" i="10"/>
  <c r="CZ29" i="10"/>
  <c r="CX14" i="10"/>
  <c r="CU14" i="10"/>
  <c r="CT37" i="10"/>
  <c r="CS14" i="10"/>
  <c r="CP29" i="10"/>
  <c r="CO29" i="10"/>
  <c r="CN14" i="10"/>
  <c r="CM29" i="10"/>
  <c r="CL29" i="10"/>
  <c r="CK29" i="10"/>
  <c r="CD37" i="10"/>
  <c r="BZ14" i="10"/>
  <c r="BV37" i="10"/>
  <c r="BL37" i="10"/>
  <c r="BJ37" i="10"/>
  <c r="BG29" i="10"/>
  <c r="AM14" i="10"/>
  <c r="BC14" i="10"/>
  <c r="AD14" i="10"/>
  <c r="AZ14" i="10"/>
  <c r="BE14" i="10"/>
  <c r="BG14" i="10"/>
  <c r="BQ14" i="10"/>
  <c r="BT14" i="10"/>
  <c r="BA14" i="10"/>
  <c r="BD14" i="10"/>
  <c r="BI14" i="10"/>
  <c r="BS14" i="10"/>
  <c r="BV14" i="10"/>
  <c r="BY14" i="10"/>
  <c r="CA14" i="10"/>
  <c r="CB14" i="10"/>
  <c r="BK14" i="10"/>
  <c r="BU14" i="10"/>
  <c r="BW14" i="10"/>
  <c r="CD14" i="10"/>
  <c r="CP20" i="10"/>
  <c r="CD20" i="10"/>
  <c r="AD20" i="10"/>
  <c r="R20" i="10"/>
  <c r="DF36" i="10"/>
  <c r="BV36" i="10"/>
  <c r="Z36" i="10"/>
  <c r="DF46" i="10"/>
  <c r="BZ46" i="10"/>
  <c r="BJ46" i="10"/>
  <c r="AT46" i="10"/>
  <c r="DD29" i="10"/>
  <c r="CT29" i="10"/>
  <c r="CI14" i="10"/>
  <c r="E150" i="10"/>
  <c r="DE13" i="10"/>
  <c r="DA13" i="10"/>
  <c r="CK13" i="10"/>
  <c r="BU13" i="10"/>
  <c r="BE13" i="10"/>
  <c r="AO13" i="10"/>
  <c r="AH13" i="10"/>
  <c r="Z13" i="10"/>
  <c r="N13" i="10"/>
  <c r="DB20" i="10"/>
  <c r="CG20" i="10"/>
  <c r="BY20" i="10"/>
  <c r="BR20" i="10"/>
  <c r="BJ20" i="10"/>
  <c r="AX20" i="10"/>
  <c r="AP20" i="10"/>
  <c r="U20" i="10"/>
  <c r="M20" i="10"/>
  <c r="DB36" i="10"/>
  <c r="CT36" i="10"/>
  <c r="CH36" i="10"/>
  <c r="AD36" i="10"/>
  <c r="N36" i="10"/>
  <c r="BN46" i="10"/>
  <c r="R46" i="10"/>
  <c r="DE14" i="10"/>
  <c r="DC29" i="10"/>
  <c r="DC14" i="10"/>
  <c r="CY14" i="10"/>
  <c r="CX37" i="10"/>
  <c r="CX29" i="10"/>
  <c r="CW37" i="10"/>
  <c r="CW29" i="10"/>
  <c r="CW14" i="10"/>
  <c r="CV14" i="10"/>
  <c r="CU29" i="10"/>
  <c r="CR37" i="10"/>
  <c r="CR14" i="10"/>
  <c r="CN29" i="10"/>
  <c r="CL37" i="10"/>
  <c r="CC14" i="10"/>
  <c r="CB37" i="10"/>
  <c r="BZ29" i="10"/>
  <c r="BY37" i="10"/>
  <c r="BX29" i="10"/>
  <c r="BT37" i="10"/>
  <c r="BT29" i="10"/>
  <c r="BP37" i="10"/>
  <c r="BN37" i="10"/>
  <c r="BN29" i="10"/>
  <c r="BN14" i="10"/>
  <c r="AW29" i="10"/>
  <c r="AS29" i="10"/>
  <c r="L66" i="10"/>
  <c r="CI29" i="10"/>
  <c r="CH14" i="10"/>
  <c r="CF37" i="10"/>
  <c r="CE14" i="10"/>
  <c r="CC29" i="10"/>
  <c r="BX37" i="10"/>
  <c r="BS37" i="10"/>
  <c r="BO37" i="10"/>
  <c r="BO29" i="10"/>
  <c r="BM29" i="10"/>
  <c r="BI37" i="10"/>
  <c r="BH14" i="10"/>
  <c r="BG37" i="10"/>
  <c r="AR14" i="10"/>
  <c r="AG37" i="10"/>
  <c r="AG14" i="10"/>
  <c r="CK14" i="10"/>
  <c r="CJ29" i="10"/>
  <c r="CI37" i="10"/>
  <c r="CG14" i="10"/>
  <c r="CE29" i="10"/>
  <c r="CC37" i="10"/>
  <c r="BZ37" i="10"/>
  <c r="BW37" i="10"/>
  <c r="BV29" i="10"/>
  <c r="BR14" i="10"/>
  <c r="BJ14" i="10"/>
  <c r="BF14" i="10"/>
  <c r="BE37" i="10"/>
  <c r="BC37" i="10"/>
  <c r="BB14" i="10"/>
  <c r="BA29" i="10"/>
  <c r="AL37" i="10"/>
  <c r="BU37" i="10"/>
  <c r="BR29" i="10"/>
  <c r="BO14" i="10"/>
  <c r="BK37" i="10"/>
  <c r="BI29" i="10"/>
  <c r="AZ37" i="10"/>
  <c r="AX14" i="10"/>
  <c r="AS37" i="10"/>
  <c r="BC29" i="10"/>
  <c r="AW14" i="10"/>
  <c r="AQ14" i="10"/>
  <c r="E138" i="10"/>
  <c r="E146" i="10"/>
  <c r="D24" i="6"/>
  <c r="I151" i="10"/>
  <c r="DF130" i="10"/>
  <c r="DF20" i="10"/>
  <c r="DB130" i="10"/>
  <c r="DB46" i="10"/>
  <c r="CX130" i="10"/>
  <c r="CX46" i="10"/>
  <c r="CX36" i="10"/>
  <c r="CX13" i="10"/>
  <c r="CT130" i="10"/>
  <c r="CT20" i="10"/>
  <c r="CT13" i="10"/>
  <c r="CP130" i="10"/>
  <c r="CP13" i="10"/>
  <c r="CL46" i="10"/>
  <c r="CL130" i="10"/>
  <c r="CL13" i="10"/>
  <c r="CH130" i="10"/>
  <c r="CH46" i="10"/>
  <c r="CH13" i="10"/>
  <c r="CD130" i="10"/>
  <c r="CD36" i="10"/>
  <c r="CD13" i="10"/>
  <c r="BZ130" i="10"/>
  <c r="BZ20" i="10"/>
  <c r="BZ13" i="10"/>
  <c r="BV130" i="10"/>
  <c r="BV46" i="10"/>
  <c r="BV13" i="10"/>
  <c r="BR130" i="10"/>
  <c r="BR46" i="10"/>
  <c r="BR36" i="10"/>
  <c r="BR13" i="10"/>
  <c r="BN36" i="10"/>
  <c r="BN130" i="10"/>
  <c r="BN20" i="10"/>
  <c r="BN13" i="10"/>
  <c r="BJ130" i="10"/>
  <c r="BJ13" i="10"/>
  <c r="BF46" i="10"/>
  <c r="BF130" i="10"/>
  <c r="BF13" i="10"/>
  <c r="BB130" i="10"/>
  <c r="BB36" i="10"/>
  <c r="BB46" i="10"/>
  <c r="BB13" i="10"/>
  <c r="AX130" i="10"/>
  <c r="AX36" i="10"/>
  <c r="AX13" i="10"/>
  <c r="AT130" i="10"/>
  <c r="AT20" i="10"/>
  <c r="AT13" i="10"/>
  <c r="AP130" i="10"/>
  <c r="AP46" i="10"/>
  <c r="AP13" i="10"/>
  <c r="AL130" i="10"/>
  <c r="AL46" i="10"/>
  <c r="AL36" i="10"/>
  <c r="AH36" i="10"/>
  <c r="AH130" i="10"/>
  <c r="AH20" i="10"/>
  <c r="AD13" i="10"/>
  <c r="N20" i="10"/>
  <c r="R36" i="10"/>
  <c r="V46" i="10"/>
  <c r="N113" i="10"/>
  <c r="Z130" i="10"/>
  <c r="R130" i="10"/>
  <c r="V36" i="10"/>
  <c r="N104" i="10"/>
  <c r="AA37" i="10"/>
  <c r="AH37" i="10"/>
  <c r="AR37" i="10"/>
  <c r="U29" i="10"/>
  <c r="X29" i="10"/>
  <c r="L29" i="10"/>
  <c r="AE29" i="10"/>
  <c r="P29" i="10"/>
  <c r="AH29" i="10"/>
  <c r="AU29" i="10"/>
  <c r="AV29" i="10"/>
  <c r="S14" i="10"/>
  <c r="V14" i="10"/>
  <c r="Z14" i="10"/>
  <c r="Q14" i="10"/>
  <c r="AE14" i="10"/>
  <c r="AC14" i="10"/>
  <c r="AI14" i="10"/>
  <c r="AH14" i="10"/>
  <c r="AT14" i="10"/>
  <c r="AU14" i="10"/>
  <c r="AV14" i="10"/>
  <c r="AJ14" i="10"/>
  <c r="AF14" i="10"/>
  <c r="P14" i="10"/>
  <c r="O29" i="10"/>
  <c r="BB37" i="10"/>
  <c r="BB29" i="10"/>
  <c r="AY37" i="10"/>
  <c r="AY29" i="10"/>
  <c r="AY14" i="10"/>
  <c r="AV37" i="10"/>
  <c r="AT29" i="10"/>
  <c r="AR29" i="10"/>
  <c r="AQ29" i="10"/>
  <c r="AP29" i="10"/>
  <c r="AP14" i="10"/>
  <c r="AN29" i="10"/>
  <c r="AN14" i="10"/>
  <c r="AM29" i="10"/>
  <c r="AL14" i="10"/>
  <c r="AK14" i="10"/>
  <c r="AJ29" i="10"/>
  <c r="AI29" i="10"/>
  <c r="AF37" i="10"/>
  <c r="AF29" i="10"/>
  <c r="AC29" i="10"/>
  <c r="AX29" i="10"/>
  <c r="AT37" i="10"/>
  <c r="AQ37" i="10"/>
  <c r="AP37" i="10"/>
  <c r="AO14" i="10"/>
  <c r="AM37" i="10"/>
  <c r="AL29" i="10"/>
  <c r="AE37" i="10"/>
  <c r="AC37" i="10"/>
  <c r="Z37" i="10"/>
  <c r="AU37" i="10"/>
  <c r="AO37" i="10"/>
  <c r="AN37" i="10"/>
  <c r="AK29" i="10"/>
  <c r="AG29" i="10"/>
  <c r="AD29" i="10"/>
  <c r="AB29" i="10"/>
  <c r="X37" i="10"/>
  <c r="V29" i="10"/>
  <c r="Q37" i="10"/>
  <c r="AX37" i="10"/>
  <c r="AW37" i="10"/>
  <c r="AJ37" i="10"/>
  <c r="AA29" i="10"/>
  <c r="Y37" i="10"/>
  <c r="W14" i="10"/>
  <c r="O37" i="10"/>
  <c r="K105" i="10"/>
  <c r="AD37" i="10"/>
  <c r="AB14" i="10"/>
  <c r="M66" i="10"/>
  <c r="M84" i="10"/>
  <c r="N66" i="10"/>
  <c r="AB37" i="10"/>
  <c r="E140" i="10"/>
  <c r="E141" i="10"/>
  <c r="AC13" i="10"/>
  <c r="M13" i="10"/>
  <c r="CS20" i="10"/>
  <c r="CC20" i="10"/>
  <c r="BM20" i="10"/>
  <c r="AW20" i="10"/>
  <c r="AG20" i="10"/>
  <c r="Q20" i="10"/>
  <c r="CW36" i="10"/>
  <c r="CG36" i="10"/>
  <c r="BQ36" i="10"/>
  <c r="BA36" i="10"/>
  <c r="AK36" i="10"/>
  <c r="U36" i="10"/>
  <c r="DA46" i="10"/>
  <c r="CK130" i="10"/>
  <c r="BY130" i="10"/>
  <c r="BU130" i="10"/>
  <c r="BI130" i="10"/>
  <c r="BE130" i="10"/>
  <c r="AS130" i="10"/>
  <c r="AO130" i="10"/>
  <c r="AC130" i="10"/>
  <c r="Y130" i="10"/>
  <c r="M130" i="10"/>
  <c r="M113" i="10"/>
  <c r="AK13" i="10"/>
  <c r="U13" i="10"/>
  <c r="DA20" i="10"/>
  <c r="CK20" i="10"/>
  <c r="BU20" i="10"/>
  <c r="BE20" i="10"/>
  <c r="AO20" i="10"/>
  <c r="Y20" i="10"/>
  <c r="DE36" i="10"/>
  <c r="CO36" i="10"/>
  <c r="BY36" i="10"/>
  <c r="BI36" i="10"/>
  <c r="AS36" i="10"/>
  <c r="AC36" i="10"/>
  <c r="M36" i="10"/>
  <c r="CS46" i="10"/>
  <c r="CC46" i="10"/>
  <c r="BM46" i="10"/>
  <c r="AW46" i="10"/>
  <c r="AG46" i="10"/>
  <c r="Q46" i="10"/>
  <c r="DD130" i="10"/>
  <c r="DD46" i="10"/>
  <c r="DD36" i="10"/>
  <c r="DD20" i="10"/>
  <c r="CZ130" i="10"/>
  <c r="CZ46" i="10"/>
  <c r="CZ36" i="10"/>
  <c r="CZ20" i="10"/>
  <c r="CV130" i="10"/>
  <c r="CV46" i="10"/>
  <c r="CV36" i="10"/>
  <c r="CV20" i="10"/>
  <c r="CR130" i="10"/>
  <c r="CR46" i="10"/>
  <c r="CR36" i="10"/>
  <c r="CR20" i="10"/>
  <c r="CN130" i="10"/>
  <c r="CN46" i="10"/>
  <c r="CN36" i="10"/>
  <c r="CN20" i="10"/>
  <c r="CJ130" i="10"/>
  <c r="CJ46" i="10"/>
  <c r="CJ36" i="10"/>
  <c r="CJ20" i="10"/>
  <c r="CF130" i="10"/>
  <c r="CF46" i="10"/>
  <c r="CF36" i="10"/>
  <c r="CF20" i="10"/>
  <c r="CB130" i="10"/>
  <c r="CB46" i="10"/>
  <c r="CB36" i="10"/>
  <c r="CB20" i="10"/>
  <c r="BX130" i="10"/>
  <c r="BX46" i="10"/>
  <c r="BX36" i="10"/>
  <c r="BX20" i="10"/>
  <c r="BT130" i="10"/>
  <c r="BT46" i="10"/>
  <c r="BT36" i="10"/>
  <c r="BT20" i="10"/>
  <c r="BP130" i="10"/>
  <c r="BP46" i="10"/>
  <c r="BP36" i="10"/>
  <c r="BP20" i="10"/>
  <c r="BL130" i="10"/>
  <c r="BL46" i="10"/>
  <c r="BL36" i="10"/>
  <c r="BL20" i="10"/>
  <c r="BH130" i="10"/>
  <c r="BH46" i="10"/>
  <c r="BH36" i="10"/>
  <c r="BH20" i="10"/>
  <c r="BD130" i="10"/>
  <c r="BD46" i="10"/>
  <c r="BD36" i="10"/>
  <c r="BD20" i="10"/>
  <c r="AZ130" i="10"/>
  <c r="AZ46" i="10"/>
  <c r="AZ36" i="10"/>
  <c r="AZ20" i="10"/>
  <c r="AV130" i="10"/>
  <c r="AV46" i="10"/>
  <c r="AV36" i="10"/>
  <c r="AV20" i="10"/>
  <c r="AR130" i="10"/>
  <c r="AR46" i="10"/>
  <c r="AR36" i="10"/>
  <c r="AR20" i="10"/>
  <c r="AN130" i="10"/>
  <c r="AN46" i="10"/>
  <c r="AN36" i="10"/>
  <c r="AN20" i="10"/>
  <c r="AN13" i="10"/>
  <c r="AJ130" i="10"/>
  <c r="AJ46" i="10"/>
  <c r="AJ36" i="10"/>
  <c r="AJ20" i="10"/>
  <c r="AJ13" i="10"/>
  <c r="AF130" i="10"/>
  <c r="AF46" i="10"/>
  <c r="AF36" i="10"/>
  <c r="AF20" i="10"/>
  <c r="AF13" i="10"/>
  <c r="AB130" i="10"/>
  <c r="AB46" i="10"/>
  <c r="AB36" i="10"/>
  <c r="AB20" i="10"/>
  <c r="AB13" i="10"/>
  <c r="X130" i="10"/>
  <c r="X46" i="10"/>
  <c r="X36" i="10"/>
  <c r="X20" i="10"/>
  <c r="X13" i="10"/>
  <c r="T130" i="10"/>
  <c r="T46" i="10"/>
  <c r="T36" i="10"/>
  <c r="T20" i="10"/>
  <c r="T13" i="10"/>
  <c r="P130" i="10"/>
  <c r="P46" i="10"/>
  <c r="P36" i="10"/>
  <c r="P20" i="10"/>
  <c r="P13" i="10"/>
  <c r="L130" i="10"/>
  <c r="L113" i="10"/>
  <c r="L104" i="10"/>
  <c r="L46" i="10"/>
  <c r="L36" i="10"/>
  <c r="L20" i="10"/>
  <c r="L13" i="10"/>
  <c r="D23" i="6"/>
  <c r="L84" i="10"/>
  <c r="O84" i="10"/>
  <c r="K37" i="10"/>
  <c r="N37" i="10"/>
  <c r="P37" i="10"/>
  <c r="U37" i="10"/>
  <c r="V37" i="10"/>
  <c r="K29" i="10"/>
  <c r="Q29" i="10"/>
  <c r="R29" i="10"/>
  <c r="S29" i="10"/>
  <c r="T29" i="10"/>
  <c r="W29" i="10"/>
  <c r="Y29" i="10"/>
  <c r="Z29" i="10"/>
  <c r="L14" i="10"/>
  <c r="K14" i="10"/>
  <c r="M14" i="10"/>
  <c r="N14" i="10"/>
  <c r="R14" i="10"/>
  <c r="T14" i="10"/>
  <c r="X14" i="10"/>
  <c r="Y14" i="10"/>
  <c r="O14" i="10"/>
  <c r="U14" i="10"/>
  <c r="AA14" i="10"/>
  <c r="M92" i="10"/>
  <c r="O92" i="10"/>
  <c r="N92" i="10"/>
  <c r="N98" i="10"/>
  <c r="L98" i="10"/>
  <c r="K33" i="10"/>
  <c r="R33" i="10"/>
  <c r="S33" i="10"/>
  <c r="T33" i="10"/>
  <c r="W33" i="10"/>
  <c r="Y33" i="10"/>
  <c r="O33" i="10"/>
  <c r="P33" i="10"/>
  <c r="U33" i="10"/>
  <c r="V33" i="10"/>
  <c r="X33" i="10"/>
  <c r="AA33" i="10"/>
  <c r="K21" i="10"/>
  <c r="U21" i="10"/>
  <c r="V21" i="10"/>
  <c r="L21" i="10"/>
  <c r="P21" i="10"/>
  <c r="Q21" i="10"/>
  <c r="R37" i="10"/>
  <c r="N84" i="10"/>
  <c r="M37" i="10"/>
  <c r="W37" i="10"/>
  <c r="T37" i="10"/>
  <c r="S37" i="10"/>
  <c r="K66" i="10"/>
  <c r="L37" i="10"/>
  <c r="D69" i="6"/>
  <c r="E96" i="22"/>
  <c r="D75" i="6"/>
  <c r="E102" i="22"/>
  <c r="E142" i="10"/>
  <c r="D77" i="6"/>
  <c r="E104" i="22"/>
  <c r="D28" i="6"/>
  <c r="C18" i="30" s="1"/>
  <c r="E149" i="10"/>
  <c r="E75" i="20"/>
  <c r="F109" i="22"/>
  <c r="E97" i="22"/>
  <c r="D70" i="6"/>
  <c r="P27" i="18"/>
  <c r="K97" i="21"/>
  <c r="O29" i="20"/>
  <c r="P29" i="20"/>
  <c r="S29" i="20"/>
  <c r="L29" i="20"/>
  <c r="M29" i="20"/>
  <c r="N29" i="20"/>
  <c r="O6" i="10"/>
  <c r="X6" i="10"/>
  <c r="R6" i="10"/>
  <c r="N9" i="21"/>
  <c r="K9" i="21"/>
  <c r="T9" i="21"/>
  <c r="L9" i="21"/>
  <c r="M9" i="21"/>
  <c r="K6" i="19"/>
  <c r="M6" i="19"/>
  <c r="N6" i="19"/>
  <c r="P6" i="19"/>
  <c r="S6" i="19"/>
  <c r="U6" i="19"/>
  <c r="W6" i="19"/>
  <c r="O6" i="19"/>
  <c r="K6" i="10"/>
  <c r="Q6" i="10"/>
  <c r="L19" i="21"/>
  <c r="M19" i="21"/>
  <c r="M29" i="10"/>
  <c r="W6" i="10"/>
  <c r="S56" i="21"/>
  <c r="S6" i="10"/>
  <c r="O66" i="10"/>
  <c r="M34" i="21"/>
  <c r="L6" i="10"/>
  <c r="N6" i="10"/>
  <c r="M6" i="10"/>
  <c r="K49" i="10"/>
  <c r="D44" i="6"/>
  <c r="C30" i="30" s="1"/>
  <c r="D33" i="6"/>
  <c r="C22" i="30" s="1"/>
  <c r="P37" i="18"/>
  <c r="N104" i="19"/>
  <c r="C115" i="19"/>
  <c r="D41" i="6"/>
  <c r="C29" i="30" s="1"/>
  <c r="D35" i="6"/>
  <c r="C23" i="30" s="1"/>
  <c r="D34" i="6"/>
  <c r="P42" i="18"/>
  <c r="D22" i="30"/>
  <c r="I80" i="19"/>
  <c r="D38" i="6"/>
  <c r="D28" i="30"/>
  <c r="P36" i="18"/>
  <c r="D39" i="6"/>
  <c r="C27" i="30" s="1"/>
  <c r="D36" i="6"/>
  <c r="C24" i="30" s="1"/>
  <c r="D21" i="30"/>
  <c r="L49" i="10"/>
  <c r="F119" i="19" l="1"/>
  <c r="E119" i="19"/>
  <c r="CC47" i="21"/>
  <c r="P117" i="19"/>
  <c r="Q117" i="19"/>
  <c r="I118" i="19"/>
  <c r="J118" i="19"/>
  <c r="CM92" i="21"/>
  <c r="M49" i="10"/>
  <c r="CJ47" i="21"/>
  <c r="I54" i="10"/>
  <c r="I142" i="10" s="1"/>
  <c r="CZ92" i="21"/>
  <c r="BN47" i="21"/>
  <c r="BE92" i="21"/>
  <c r="BG47" i="21"/>
  <c r="DA92" i="21"/>
  <c r="BI47" i="21"/>
  <c r="BR92" i="21"/>
  <c r="AX92" i="21"/>
  <c r="BQ92" i="21"/>
  <c r="CK92" i="21"/>
  <c r="O47" i="21"/>
  <c r="CY92" i="21"/>
  <c r="CX47" i="21"/>
  <c r="O49" i="10"/>
  <c r="BH92" i="21"/>
  <c r="AN92" i="21"/>
  <c r="AU92" i="21"/>
  <c r="AT47" i="21"/>
  <c r="BF92" i="21"/>
  <c r="AM92" i="21"/>
  <c r="AM98" i="21" s="1"/>
  <c r="L92" i="21"/>
  <c r="AQ47" i="21"/>
  <c r="CD92" i="21"/>
  <c r="CB92" i="21"/>
  <c r="L98" i="21"/>
  <c r="AJ47" i="21"/>
  <c r="S47" i="21"/>
  <c r="AG92" i="21"/>
  <c r="AG98" i="21" s="1"/>
  <c r="CE47" i="21"/>
  <c r="BD47" i="21"/>
  <c r="CV92" i="21"/>
  <c r="V92" i="21"/>
  <c r="V98" i="21" s="1"/>
  <c r="AA92" i="21"/>
  <c r="CA47" i="21"/>
  <c r="R92" i="21"/>
  <c r="R98" i="21" s="1"/>
  <c r="BS92" i="21"/>
  <c r="AL92" i="21"/>
  <c r="AL98" i="21" s="1"/>
  <c r="CW92" i="21"/>
  <c r="AO92" i="21"/>
  <c r="CE34" i="21"/>
  <c r="CV34" i="21"/>
  <c r="N34" i="21"/>
  <c r="AH36" i="19"/>
  <c r="AF73" i="19"/>
  <c r="AI36" i="19"/>
  <c r="AG73" i="19"/>
  <c r="AB55" i="19"/>
  <c r="Z77" i="19"/>
  <c r="AC55" i="19"/>
  <c r="AA77" i="19"/>
  <c r="X34" i="21"/>
  <c r="AG34" i="21"/>
  <c r="BP92" i="21"/>
  <c r="BT92" i="21"/>
  <c r="W92" i="21"/>
  <c r="W98" i="21" s="1"/>
  <c r="DB34" i="21"/>
  <c r="AP92" i="21"/>
  <c r="H45" i="21"/>
  <c r="AB58" i="19"/>
  <c r="Z78" i="19"/>
  <c r="AC58" i="19"/>
  <c r="AA78" i="19"/>
  <c r="Z76" i="19"/>
  <c r="BF30" i="6"/>
  <c r="BF14" i="6" s="1"/>
  <c r="DF30" i="6"/>
  <c r="DF14" i="6" s="1"/>
  <c r="CD30" i="6"/>
  <c r="CD14" i="6" s="1"/>
  <c r="CH30" i="6"/>
  <c r="CH14" i="6" s="1"/>
  <c r="BC30" i="6"/>
  <c r="BC14" i="6" s="1"/>
  <c r="BW131" i="10"/>
  <c r="CS131" i="10"/>
  <c r="CF131" i="10"/>
  <c r="BN30" i="6"/>
  <c r="BN14" i="6" s="1"/>
  <c r="CC30" i="6"/>
  <c r="CC14" i="6" s="1"/>
  <c r="V131" i="10"/>
  <c r="W30" i="6"/>
  <c r="W14" i="6" s="1"/>
  <c r="AM131" i="10"/>
  <c r="AN30" i="6"/>
  <c r="AN14" i="6" s="1"/>
  <c r="BG131" i="10"/>
  <c r="BH30" i="6"/>
  <c r="BH14" i="6" s="1"/>
  <c r="BK131" i="10"/>
  <c r="BL30" i="6"/>
  <c r="BL14" i="6" s="1"/>
  <c r="BS131" i="10"/>
  <c r="BT30" i="6"/>
  <c r="BT14" i="6" s="1"/>
  <c r="CY131" i="10"/>
  <c r="CZ30" i="6"/>
  <c r="CZ14" i="6" s="1"/>
  <c r="P131" i="10"/>
  <c r="Q30" i="6"/>
  <c r="Q14" i="6" s="1"/>
  <c r="AJ131" i="10"/>
  <c r="AK30" i="6"/>
  <c r="AK14" i="6" s="1"/>
  <c r="AP131" i="10"/>
  <c r="AQ30" i="6"/>
  <c r="AQ14" i="6" s="1"/>
  <c r="AW131" i="10"/>
  <c r="AX30" i="6"/>
  <c r="AX14" i="6" s="1"/>
  <c r="BV131" i="10"/>
  <c r="BW30" i="6"/>
  <c r="BW14" i="6" s="1"/>
  <c r="CQ131" i="10"/>
  <c r="CR30" i="6"/>
  <c r="CR14" i="6" s="1"/>
  <c r="DC131" i="10"/>
  <c r="DD30" i="6"/>
  <c r="DD14" i="6" s="1"/>
  <c r="AN131" i="10"/>
  <c r="AO30" i="6"/>
  <c r="AO14" i="6" s="1"/>
  <c r="BD131" i="10"/>
  <c r="BE30" i="6"/>
  <c r="BE14" i="6" s="1"/>
  <c r="CA131" i="10"/>
  <c r="CB30" i="6"/>
  <c r="CB14" i="6" s="1"/>
  <c r="CI131" i="10"/>
  <c r="CJ30" i="6"/>
  <c r="CJ14" i="6" s="1"/>
  <c r="CO131" i="10"/>
  <c r="CP30" i="6"/>
  <c r="CP14" i="6" s="1"/>
  <c r="DF131" i="10"/>
  <c r="DG30" i="6"/>
  <c r="DG14" i="6" s="1"/>
  <c r="Y131" i="10"/>
  <c r="Z30" i="6"/>
  <c r="Z14" i="6" s="1"/>
  <c r="AI131" i="10"/>
  <c r="AJ30" i="6"/>
  <c r="AJ14" i="6" s="1"/>
  <c r="Z131" i="10"/>
  <c r="AA30" i="6"/>
  <c r="AA14" i="6" s="1"/>
  <c r="AU131" i="10"/>
  <c r="AV30" i="6"/>
  <c r="AV14" i="6" s="1"/>
  <c r="BH131" i="10"/>
  <c r="BI30" i="6"/>
  <c r="BI14" i="6" s="1"/>
  <c r="BL131" i="10"/>
  <c r="BM30" i="6"/>
  <c r="BM14" i="6" s="1"/>
  <c r="BY131" i="10"/>
  <c r="BZ30" i="6"/>
  <c r="BZ14" i="6" s="1"/>
  <c r="CZ131" i="10"/>
  <c r="DA30" i="6"/>
  <c r="DA14" i="6" s="1"/>
  <c r="T131" i="10"/>
  <c r="U30" i="6"/>
  <c r="U14" i="6" s="1"/>
  <c r="AK131" i="10"/>
  <c r="AL30" i="6"/>
  <c r="AL14" i="6" s="1"/>
  <c r="AQ131" i="10"/>
  <c r="AR30" i="6"/>
  <c r="AR14" i="6" s="1"/>
  <c r="BP131" i="10"/>
  <c r="BQ30" i="6"/>
  <c r="BQ14" i="6" s="1"/>
  <c r="BX131" i="10"/>
  <c r="BY30" i="6"/>
  <c r="BY14" i="6" s="1"/>
  <c r="CU131" i="10"/>
  <c r="CV30" i="6"/>
  <c r="CV14" i="6" s="1"/>
  <c r="W131" i="10"/>
  <c r="X30" i="6"/>
  <c r="X14" i="6" s="1"/>
  <c r="AY131" i="10"/>
  <c r="AZ30" i="6"/>
  <c r="AZ14" i="6" s="1"/>
  <c r="BN131" i="10"/>
  <c r="BO30" i="6"/>
  <c r="BO14" i="6" s="1"/>
  <c r="CD131" i="10"/>
  <c r="CE30" i="6"/>
  <c r="CE14" i="6" s="1"/>
  <c r="CL131" i="10"/>
  <c r="CM30" i="6"/>
  <c r="CM14" i="6" s="1"/>
  <c r="CP131" i="10"/>
  <c r="CQ30" i="6"/>
  <c r="CQ14" i="6" s="1"/>
  <c r="Q131" i="10"/>
  <c r="R30" i="6"/>
  <c r="R14" i="6" s="1"/>
  <c r="AA131" i="10"/>
  <c r="AB30" i="6"/>
  <c r="AB14" i="6" s="1"/>
  <c r="AS131" i="10"/>
  <c r="AT30" i="6"/>
  <c r="AT14" i="6" s="1"/>
  <c r="AC131" i="10"/>
  <c r="AD30" i="6"/>
  <c r="AD14" i="6" s="1"/>
  <c r="AZ131" i="10"/>
  <c r="BA30" i="6"/>
  <c r="BA14" i="6" s="1"/>
  <c r="BI131" i="10"/>
  <c r="BJ30" i="6"/>
  <c r="BJ14" i="6" s="1"/>
  <c r="BQ131" i="10"/>
  <c r="BR30" i="6"/>
  <c r="BR14" i="6" s="1"/>
  <c r="CR131" i="10"/>
  <c r="CS30" i="6"/>
  <c r="CS14" i="6" s="1"/>
  <c r="DA131" i="10"/>
  <c r="DB30" i="6"/>
  <c r="DB14" i="6" s="1"/>
  <c r="X131" i="10"/>
  <c r="Y30" i="6"/>
  <c r="Y14" i="6" s="1"/>
  <c r="AL131" i="10"/>
  <c r="AM30" i="6"/>
  <c r="AM14" i="6" s="1"/>
  <c r="AR131" i="10"/>
  <c r="AS30" i="6"/>
  <c r="AS14" i="6" s="1"/>
  <c r="BT131" i="10"/>
  <c r="BU30" i="6"/>
  <c r="BU14" i="6" s="1"/>
  <c r="CJ131" i="10"/>
  <c r="CK30" i="6"/>
  <c r="CK14" i="6" s="1"/>
  <c r="CW131" i="10"/>
  <c r="CX30" i="6"/>
  <c r="CX14" i="6" s="1"/>
  <c r="AB131" i="10"/>
  <c r="AC30" i="6"/>
  <c r="AC14" i="6" s="1"/>
  <c r="BA131" i="10"/>
  <c r="BB30" i="6"/>
  <c r="BB14" i="6" s="1"/>
  <c r="BO131" i="10"/>
  <c r="BP30" i="6"/>
  <c r="BP14" i="6" s="1"/>
  <c r="CE131" i="10"/>
  <c r="CF30" i="6"/>
  <c r="CF14" i="6" s="1"/>
  <c r="CM131" i="10"/>
  <c r="CN30" i="6"/>
  <c r="CN14" i="6" s="1"/>
  <c r="CT131" i="10"/>
  <c r="CU30" i="6"/>
  <c r="CU14" i="6" s="1"/>
  <c r="S131" i="10"/>
  <c r="T30" i="6"/>
  <c r="T14" i="6" s="1"/>
  <c r="AD131" i="10"/>
  <c r="AE30" i="6"/>
  <c r="AE14" i="6" s="1"/>
  <c r="AV131" i="10"/>
  <c r="AW30" i="6"/>
  <c r="AW14" i="6" s="1"/>
  <c r="R131" i="10"/>
  <c r="S30" i="6"/>
  <c r="S14" i="6" s="1"/>
  <c r="AF131" i="10"/>
  <c r="AG30" i="6"/>
  <c r="AG14" i="6" s="1"/>
  <c r="BF131" i="10"/>
  <c r="BG30" i="6"/>
  <c r="BG14" i="6" s="1"/>
  <c r="BJ131" i="10"/>
  <c r="BK30" i="6"/>
  <c r="BK14" i="6" s="1"/>
  <c r="BR131" i="10"/>
  <c r="BS30" i="6"/>
  <c r="BS14" i="6" s="1"/>
  <c r="CV131" i="10"/>
  <c r="CW30" i="6"/>
  <c r="CW14" i="6" s="1"/>
  <c r="DD131" i="10"/>
  <c r="DE30" i="6"/>
  <c r="DE14" i="6" s="1"/>
  <c r="AH131" i="10"/>
  <c r="AI30" i="6"/>
  <c r="AI14" i="6" s="1"/>
  <c r="AO131" i="10"/>
  <c r="AP30" i="6"/>
  <c r="AP14" i="6" s="1"/>
  <c r="AT131" i="10"/>
  <c r="AU30" i="6"/>
  <c r="AU14" i="6" s="1"/>
  <c r="BU131" i="10"/>
  <c r="BV30" i="6"/>
  <c r="BV14" i="6" s="1"/>
  <c r="CK131" i="10"/>
  <c r="CL30" i="6"/>
  <c r="CL14" i="6" s="1"/>
  <c r="CX131" i="10"/>
  <c r="CY30" i="6"/>
  <c r="CY14" i="6" s="1"/>
  <c r="AE131" i="10"/>
  <c r="AF30" i="6"/>
  <c r="AF14" i="6" s="1"/>
  <c r="BC131" i="10"/>
  <c r="BD30" i="6"/>
  <c r="BD14" i="6" s="1"/>
  <c r="BZ131" i="10"/>
  <c r="CA30" i="6"/>
  <c r="CA14" i="6" s="1"/>
  <c r="CH131" i="10"/>
  <c r="CI30" i="6"/>
  <c r="CI14" i="6" s="1"/>
  <c r="CN131" i="10"/>
  <c r="CO30" i="6"/>
  <c r="CO14" i="6" s="1"/>
  <c r="DB131" i="10"/>
  <c r="DC30" i="6"/>
  <c r="DC14" i="6" s="1"/>
  <c r="U131" i="10"/>
  <c r="V30" i="6"/>
  <c r="V14" i="6" s="1"/>
  <c r="AG131" i="10"/>
  <c r="AH30" i="6"/>
  <c r="AH14" i="6" s="1"/>
  <c r="AX131" i="10"/>
  <c r="AY30" i="6"/>
  <c r="AY14" i="6" s="1"/>
  <c r="BG34" i="21"/>
  <c r="P34" i="21"/>
  <c r="BY34" i="21"/>
  <c r="Z92" i="21"/>
  <c r="BO92" i="21"/>
  <c r="AF92" i="21"/>
  <c r="AF98" i="21" s="1"/>
  <c r="S98" i="21"/>
  <c r="AV57" i="20"/>
  <c r="AV77" i="20"/>
  <c r="CS34" i="21"/>
  <c r="Q34" i="21"/>
  <c r="P56" i="18"/>
  <c r="BK34" i="21"/>
  <c r="BA34" i="21"/>
  <c r="BJ34" i="21"/>
  <c r="T34" i="21"/>
  <c r="AE34" i="21"/>
  <c r="R34" i="21"/>
  <c r="O34" i="21"/>
  <c r="CH34" i="21"/>
  <c r="BX34" i="21"/>
  <c r="AI34" i="21"/>
  <c r="BP34" i="21"/>
  <c r="AZ34" i="21"/>
  <c r="CT34" i="21"/>
  <c r="AO34" i="21"/>
  <c r="AK34" i="21"/>
  <c r="CQ34" i="21"/>
  <c r="AY34" i="21"/>
  <c r="BW34" i="21"/>
  <c r="AD34" i="21"/>
  <c r="CU34" i="21"/>
  <c r="AW34" i="21"/>
  <c r="CZ34" i="21"/>
  <c r="CK34" i="21"/>
  <c r="AN34" i="21"/>
  <c r="BM34" i="21"/>
  <c r="CN34" i="21"/>
  <c r="W34" i="21"/>
  <c r="CD34" i="21"/>
  <c r="BV34" i="21"/>
  <c r="AF34" i="21"/>
  <c r="CW34" i="21"/>
  <c r="DD34" i="21"/>
  <c r="BC34" i="21"/>
  <c r="CC34" i="21"/>
  <c r="AR34" i="21"/>
  <c r="AS34" i="21"/>
  <c r="BS34" i="21"/>
  <c r="CA34" i="21"/>
  <c r="CJ34" i="21"/>
  <c r="AQ34" i="21"/>
  <c r="U34" i="21"/>
  <c r="Q47" i="21"/>
  <c r="Q92" i="21"/>
  <c r="Q98" i="21" s="1"/>
  <c r="BA47" i="21"/>
  <c r="BA92" i="21"/>
  <c r="CF47" i="21"/>
  <c r="CF92" i="21"/>
  <c r="N92" i="21"/>
  <c r="N98" i="21" s="1"/>
  <c r="N47" i="21"/>
  <c r="AR47" i="21"/>
  <c r="AR92" i="21"/>
  <c r="CH47" i="21"/>
  <c r="CH92" i="21"/>
  <c r="CQ47" i="21"/>
  <c r="CQ92" i="21"/>
  <c r="M47" i="21"/>
  <c r="M82" i="21" s="1"/>
  <c r="M92" i="21"/>
  <c r="M98" i="21" s="1"/>
  <c r="BQ34" i="21"/>
  <c r="CL34" i="21"/>
  <c r="U47" i="21"/>
  <c r="U92" i="21"/>
  <c r="U98" i="21" s="1"/>
  <c r="AK47" i="21"/>
  <c r="AK92" i="21"/>
  <c r="AK98" i="21" s="1"/>
  <c r="BB47" i="21"/>
  <c r="BB92" i="21"/>
  <c r="BW47" i="21"/>
  <c r="BW92" i="21"/>
  <c r="CG47" i="21"/>
  <c r="CG92" i="21"/>
  <c r="DD47" i="21"/>
  <c r="DD92" i="21"/>
  <c r="P47" i="21"/>
  <c r="P92" i="21"/>
  <c r="P98" i="21" s="1"/>
  <c r="AC47" i="21"/>
  <c r="AC92" i="21"/>
  <c r="AV47" i="21"/>
  <c r="AV92" i="21"/>
  <c r="BL47" i="21"/>
  <c r="BL92" i="21"/>
  <c r="CI47" i="21"/>
  <c r="CI92" i="21"/>
  <c r="CR47" i="21"/>
  <c r="CR92" i="21"/>
  <c r="Z34" i="21"/>
  <c r="Z90" i="21"/>
  <c r="AU34" i="21"/>
  <c r="AU90" i="21"/>
  <c r="BE34" i="21"/>
  <c r="BE90" i="21"/>
  <c r="BI34" i="21"/>
  <c r="BI90" i="21"/>
  <c r="Y34" i="21"/>
  <c r="Y90" i="21"/>
  <c r="BO34" i="21"/>
  <c r="BO90" i="21"/>
  <c r="CX34" i="21"/>
  <c r="CX90" i="21"/>
  <c r="AI47" i="21"/>
  <c r="AI92" i="21"/>
  <c r="AI98" i="21" s="1"/>
  <c r="DC47" i="21"/>
  <c r="DC92" i="21"/>
  <c r="BK47" i="21"/>
  <c r="BK92" i="21"/>
  <c r="CU47" i="21"/>
  <c r="CU92" i="21"/>
  <c r="BB34" i="21"/>
  <c r="DE34" i="21"/>
  <c r="CI34" i="21"/>
  <c r="BZ34" i="21"/>
  <c r="AP34" i="21"/>
  <c r="CM34" i="21"/>
  <c r="DC34" i="21"/>
  <c r="Y47" i="21"/>
  <c r="Y92" i="21"/>
  <c r="AS47" i="21"/>
  <c r="AS92" i="21"/>
  <c r="BJ47" i="21"/>
  <c r="BJ92" i="21"/>
  <c r="BX47" i="21"/>
  <c r="BX92" i="21"/>
  <c r="CN47" i="21"/>
  <c r="CN92" i="21"/>
  <c r="DE47" i="21"/>
  <c r="DE92" i="21"/>
  <c r="T47" i="21"/>
  <c r="T92" i="21"/>
  <c r="T98" i="21" s="1"/>
  <c r="AD47" i="21"/>
  <c r="AD92" i="21"/>
  <c r="AD98" i="21" s="1"/>
  <c r="AZ47" i="21"/>
  <c r="AZ92" i="21"/>
  <c r="BM47" i="21"/>
  <c r="BM92" i="21"/>
  <c r="CO47" i="21"/>
  <c r="CO92" i="21"/>
  <c r="CS47" i="21"/>
  <c r="CS92" i="21"/>
  <c r="AH34" i="21"/>
  <c r="AH90" i="21"/>
  <c r="AV34" i="21"/>
  <c r="AV90" i="21"/>
  <c r="BD34" i="21"/>
  <c r="BD90" i="21"/>
  <c r="CF34" i="21"/>
  <c r="CF90" i="21"/>
  <c r="CP34" i="21"/>
  <c r="CP90" i="21"/>
  <c r="AC34" i="21"/>
  <c r="AC90" i="21"/>
  <c r="BF34" i="21"/>
  <c r="BF90" i="21"/>
  <c r="BL34" i="21"/>
  <c r="BL90" i="21"/>
  <c r="BT34" i="21"/>
  <c r="BT90" i="21"/>
  <c r="CO34" i="21"/>
  <c r="CO90" i="21"/>
  <c r="AB34" i="21"/>
  <c r="AB90" i="21"/>
  <c r="AT34" i="21"/>
  <c r="AT90" i="21"/>
  <c r="BU34" i="21"/>
  <c r="BU90" i="21"/>
  <c r="CG34" i="21"/>
  <c r="CG90" i="21"/>
  <c r="CY34" i="21"/>
  <c r="CY90" i="21"/>
  <c r="DF34" i="21"/>
  <c r="AA34" i="21"/>
  <c r="AA90" i="21"/>
  <c r="CB34" i="21"/>
  <c r="CB90" i="21"/>
  <c r="AX34" i="21"/>
  <c r="AX90" i="21"/>
  <c r="BV47" i="21"/>
  <c r="BV92" i="21"/>
  <c r="AB47" i="21"/>
  <c r="AB92" i="21"/>
  <c r="L34" i="21"/>
  <c r="L82" i="21" s="1"/>
  <c r="S34" i="21"/>
  <c r="BN34" i="21"/>
  <c r="CR34" i="21"/>
  <c r="BR34" i="21"/>
  <c r="BH34" i="21"/>
  <c r="AM34" i="21"/>
  <c r="V34" i="21"/>
  <c r="AL34" i="21"/>
  <c r="AE47" i="21"/>
  <c r="AE92" i="21"/>
  <c r="AE98" i="21" s="1"/>
  <c r="AW47" i="21"/>
  <c r="AW92" i="21"/>
  <c r="BU47" i="21"/>
  <c r="BU92" i="21"/>
  <c r="BY47" i="21"/>
  <c r="BY92" i="21"/>
  <c r="DB47" i="21"/>
  <c r="DB92" i="21"/>
  <c r="DF47" i="21"/>
  <c r="X47" i="21"/>
  <c r="X92" i="21"/>
  <c r="X98" i="21" s="1"/>
  <c r="AH47" i="21"/>
  <c r="AH92" i="21"/>
  <c r="BC47" i="21"/>
  <c r="BC92" i="21"/>
  <c r="BZ47" i="21"/>
  <c r="BZ92" i="21"/>
  <c r="CP47" i="21"/>
  <c r="CP92" i="21"/>
  <c r="CT47" i="21"/>
  <c r="CT92" i="21"/>
  <c r="O98" i="21"/>
  <c r="K82" i="21"/>
  <c r="P44" i="18"/>
  <c r="I71" i="19"/>
  <c r="D27" i="30" s="1"/>
  <c r="F90" i="22"/>
  <c r="P53" i="18"/>
  <c r="P45" i="18"/>
  <c r="P58" i="18"/>
  <c r="M121" i="10"/>
  <c r="N121" i="10"/>
  <c r="O121" i="10"/>
  <c r="L121" i="10"/>
  <c r="K121" i="10"/>
  <c r="DF70" i="21"/>
  <c r="AS62" i="20"/>
  <c r="BU62" i="20"/>
  <c r="CN62" i="20"/>
  <c r="H109" i="22"/>
  <c r="C110" i="22" s="1"/>
  <c r="AL62" i="21"/>
  <c r="AM62" i="21"/>
  <c r="P55" i="18"/>
  <c r="CS62" i="20"/>
  <c r="AH62" i="20"/>
  <c r="BL62" i="20"/>
  <c r="DA62" i="20"/>
  <c r="BY62" i="20"/>
  <c r="Z62" i="20"/>
  <c r="BF62" i="20"/>
  <c r="CA62" i="20"/>
  <c r="K94" i="22"/>
  <c r="Y62" i="20"/>
  <c r="AU62" i="20"/>
  <c r="AJ62" i="20"/>
  <c r="CT62" i="20"/>
  <c r="M62" i="20"/>
  <c r="M77" i="20" s="1"/>
  <c r="AA62" i="20"/>
  <c r="AQ62" i="20"/>
  <c r="AL62" i="20"/>
  <c r="BT62" i="20"/>
  <c r="CE62" i="20"/>
  <c r="BS62" i="20"/>
  <c r="X62" i="20"/>
  <c r="AN62" i="20"/>
  <c r="AG62" i="20"/>
  <c r="W62" i="20"/>
  <c r="AP62" i="20"/>
  <c r="AO62" i="20"/>
  <c r="U62" i="20"/>
  <c r="BM62" i="20"/>
  <c r="AE62" i="20"/>
  <c r="BK62" i="20"/>
  <c r="BD62" i="20"/>
  <c r="AI62" i="20"/>
  <c r="T62" i="20"/>
  <c r="BO62" i="20"/>
  <c r="BV62" i="20"/>
  <c r="CM62" i="20"/>
  <c r="CQ62" i="20"/>
  <c r="CY62" i="20"/>
  <c r="D40" i="30"/>
  <c r="CF62" i="20"/>
  <c r="DE62" i="20"/>
  <c r="DF62" i="20"/>
  <c r="BA62" i="20"/>
  <c r="BN62" i="20"/>
  <c r="CU62" i="20"/>
  <c r="CW62" i="20"/>
  <c r="CO62" i="20"/>
  <c r="CB62" i="20"/>
  <c r="CX62" i="20"/>
  <c r="H62" i="20"/>
  <c r="H57" i="20" s="1"/>
  <c r="P50" i="18" s="1"/>
  <c r="CL62" i="20"/>
  <c r="BW62" i="20"/>
  <c r="K62" i="20"/>
  <c r="P62" i="20"/>
  <c r="AM62" i="20"/>
  <c r="AF62" i="20"/>
  <c r="V62" i="20"/>
  <c r="Q62" i="20"/>
  <c r="AD62" i="20"/>
  <c r="R62" i="20"/>
  <c r="BI62" i="20"/>
  <c r="BR62" i="20"/>
  <c r="BJ62" i="20"/>
  <c r="AY62" i="20"/>
  <c r="BG62" i="20"/>
  <c r="AW62" i="20"/>
  <c r="DB62" i="20"/>
  <c r="BB62" i="20"/>
  <c r="BZ62" i="20"/>
  <c r="DC62" i="20"/>
  <c r="CK62" i="20"/>
  <c r="BQ62" i="20"/>
  <c r="CZ62" i="20"/>
  <c r="CH62" i="20"/>
  <c r="K100" i="22"/>
  <c r="G62" i="19" s="1"/>
  <c r="L62" i="20"/>
  <c r="L77" i="20" s="1"/>
  <c r="N62" i="20"/>
  <c r="N77" i="20" s="1"/>
  <c r="AK62" i="20"/>
  <c r="AC62" i="20"/>
  <c r="S62" i="20"/>
  <c r="AX62" i="20"/>
  <c r="AB62" i="20"/>
  <c r="O62" i="20"/>
  <c r="O77" i="20" s="1"/>
  <c r="AR62" i="20"/>
  <c r="BP62" i="20"/>
  <c r="BH62" i="20"/>
  <c r="AT62" i="20"/>
  <c r="AZ62" i="20"/>
  <c r="BE62" i="20"/>
  <c r="BX62" i="20"/>
  <c r="CC62" i="20"/>
  <c r="CV62" i="20"/>
  <c r="BC62" i="20"/>
  <c r="CP62" i="20"/>
  <c r="CG62" i="20"/>
  <c r="CI62" i="20"/>
  <c r="CR62" i="20"/>
  <c r="CJ62" i="20"/>
  <c r="CD62" i="20"/>
  <c r="DD62" i="20"/>
  <c r="K99" i="22"/>
  <c r="D38" i="30"/>
  <c r="D10" i="30"/>
  <c r="O79" i="18"/>
  <c r="H17" i="21"/>
  <c r="I102" i="21"/>
  <c r="G102" i="21" s="1"/>
  <c r="H102" i="21" s="1"/>
  <c r="P14" i="18"/>
  <c r="P10" i="18"/>
  <c r="N28" i="18"/>
  <c r="O66" i="18"/>
  <c r="D13" i="30" l="1"/>
  <c r="O82" i="21"/>
  <c r="AA98" i="21"/>
  <c r="AN98" i="21"/>
  <c r="N82" i="21"/>
  <c r="AO98" i="21"/>
  <c r="Z98" i="21"/>
  <c r="P82" i="21"/>
  <c r="AK36" i="19"/>
  <c r="AI73" i="19"/>
  <c r="AE55" i="19"/>
  <c r="AC77" i="19"/>
  <c r="AD55" i="19"/>
  <c r="AB77" i="19"/>
  <c r="AJ36" i="19"/>
  <c r="AH73" i="19"/>
  <c r="AE58" i="19"/>
  <c r="AC78" i="19"/>
  <c r="AD58" i="19"/>
  <c r="AB78" i="19"/>
  <c r="AB76" i="19"/>
  <c r="CG57" i="20"/>
  <c r="CG77" i="20"/>
  <c r="CK57" i="20"/>
  <c r="CK77" i="20"/>
  <c r="BJ57" i="20"/>
  <c r="BJ77" i="20"/>
  <c r="AM57" i="20"/>
  <c r="AM77" i="20"/>
  <c r="CL57" i="20"/>
  <c r="CL77" i="20"/>
  <c r="BA57" i="20"/>
  <c r="BA77" i="20"/>
  <c r="BV57" i="20"/>
  <c r="BV77" i="20"/>
  <c r="BD57" i="20"/>
  <c r="BD77" i="20"/>
  <c r="AG57" i="20"/>
  <c r="AG77" i="20"/>
  <c r="AA57" i="20"/>
  <c r="AA77" i="20"/>
  <c r="AU57" i="20"/>
  <c r="AU77" i="20"/>
  <c r="BF57" i="20"/>
  <c r="BF77" i="20"/>
  <c r="CJ57" i="20"/>
  <c r="CJ77" i="20"/>
  <c r="BX57" i="20"/>
  <c r="BX77" i="20"/>
  <c r="AB57" i="20"/>
  <c r="AB77" i="20"/>
  <c r="CH57" i="20"/>
  <c r="CH77" i="20"/>
  <c r="DC57" i="20"/>
  <c r="DC77" i="20"/>
  <c r="BR57" i="20"/>
  <c r="BR77" i="20"/>
  <c r="Q57" i="20"/>
  <c r="Q77" i="20"/>
  <c r="P57" i="20"/>
  <c r="P77" i="20"/>
  <c r="CW57" i="20"/>
  <c r="CW77" i="20"/>
  <c r="DF57" i="20"/>
  <c r="DF77" i="20"/>
  <c r="CY57" i="20"/>
  <c r="CY77" i="20"/>
  <c r="BO57" i="20"/>
  <c r="BO77" i="20"/>
  <c r="BK57" i="20"/>
  <c r="BK77" i="20"/>
  <c r="AO57" i="20"/>
  <c r="AO77" i="20"/>
  <c r="AN57" i="20"/>
  <c r="AN77" i="20"/>
  <c r="BT57" i="20"/>
  <c r="BT77" i="20"/>
  <c r="Y57" i="20"/>
  <c r="Y77" i="20"/>
  <c r="Z57" i="20"/>
  <c r="Z77" i="20"/>
  <c r="AH57" i="20"/>
  <c r="AH77" i="20"/>
  <c r="CN57" i="20"/>
  <c r="CN77" i="20"/>
  <c r="CD57" i="20"/>
  <c r="CD77" i="20"/>
  <c r="CC57" i="20"/>
  <c r="CC77" i="20"/>
  <c r="AT57" i="20"/>
  <c r="AT77" i="20"/>
  <c r="AC57" i="20"/>
  <c r="AC77" i="20"/>
  <c r="DB57" i="20"/>
  <c r="DB77" i="20"/>
  <c r="AD57" i="20"/>
  <c r="AD77" i="20"/>
  <c r="CO57" i="20"/>
  <c r="CO77" i="20"/>
  <c r="CP57" i="20"/>
  <c r="CP77" i="20"/>
  <c r="BH57" i="20"/>
  <c r="BH77" i="20"/>
  <c r="AK57" i="20"/>
  <c r="AK77" i="20"/>
  <c r="AW57" i="20"/>
  <c r="AW77" i="20"/>
  <c r="CR57" i="20"/>
  <c r="CR77" i="20"/>
  <c r="BC57" i="20"/>
  <c r="BC77" i="20"/>
  <c r="BE57" i="20"/>
  <c r="BE77" i="20"/>
  <c r="BP57" i="20"/>
  <c r="BP77" i="20"/>
  <c r="AX57" i="20"/>
  <c r="AX77" i="20"/>
  <c r="CZ57" i="20"/>
  <c r="CZ77" i="20"/>
  <c r="BZ57" i="20"/>
  <c r="BZ77" i="20"/>
  <c r="BG57" i="20"/>
  <c r="BG77" i="20"/>
  <c r="BI57" i="20"/>
  <c r="BI77" i="20"/>
  <c r="V57" i="20"/>
  <c r="V77" i="20"/>
  <c r="CX57" i="20"/>
  <c r="CX77" i="20"/>
  <c r="CU57" i="20"/>
  <c r="CU77" i="20"/>
  <c r="DE57" i="20"/>
  <c r="DE77" i="20"/>
  <c r="CQ57" i="20"/>
  <c r="CQ77" i="20"/>
  <c r="T57" i="20"/>
  <c r="T77" i="20"/>
  <c r="AE57" i="20"/>
  <c r="AE77" i="20"/>
  <c r="AP57" i="20"/>
  <c r="AP77" i="20"/>
  <c r="X57" i="20"/>
  <c r="X77" i="20"/>
  <c r="AL57" i="20"/>
  <c r="AL77" i="20"/>
  <c r="CT57" i="20"/>
  <c r="CT77" i="20"/>
  <c r="BY57" i="20"/>
  <c r="BY77" i="20"/>
  <c r="CS57" i="20"/>
  <c r="CS77" i="20"/>
  <c r="BU57" i="20"/>
  <c r="BU77" i="20"/>
  <c r="U57" i="20"/>
  <c r="U77" i="20"/>
  <c r="CE57" i="20"/>
  <c r="CE77" i="20"/>
  <c r="BL57" i="20"/>
  <c r="BL77" i="20"/>
  <c r="DD57" i="20"/>
  <c r="DD77" i="20"/>
  <c r="CI57" i="20"/>
  <c r="CI77" i="20"/>
  <c r="CV57" i="20"/>
  <c r="CV77" i="20"/>
  <c r="AZ57" i="20"/>
  <c r="AZ77" i="20"/>
  <c r="AR57" i="20"/>
  <c r="AR77" i="20"/>
  <c r="S57" i="20"/>
  <c r="S77" i="20"/>
  <c r="BQ57" i="20"/>
  <c r="BQ77" i="20"/>
  <c r="BB57" i="20"/>
  <c r="BB77" i="20"/>
  <c r="AY57" i="20"/>
  <c r="AY77" i="20"/>
  <c r="R57" i="20"/>
  <c r="R77" i="20"/>
  <c r="AF57" i="20"/>
  <c r="AF77" i="20"/>
  <c r="BW57" i="20"/>
  <c r="BW77" i="20"/>
  <c r="CB57" i="20"/>
  <c r="CB77" i="20"/>
  <c r="BN57" i="20"/>
  <c r="BN77" i="20"/>
  <c r="CF57" i="20"/>
  <c r="CF77" i="20"/>
  <c r="CM57" i="20"/>
  <c r="CM77" i="20"/>
  <c r="AI57" i="20"/>
  <c r="AI77" i="20"/>
  <c r="BM57" i="20"/>
  <c r="BM77" i="20"/>
  <c r="W57" i="20"/>
  <c r="W77" i="20"/>
  <c r="BS57" i="20"/>
  <c r="BS77" i="20"/>
  <c r="AQ57" i="20"/>
  <c r="AQ77" i="20"/>
  <c r="AJ57" i="20"/>
  <c r="AJ77" i="20"/>
  <c r="CA57" i="20"/>
  <c r="CA77" i="20"/>
  <c r="DA57" i="20"/>
  <c r="DA77" i="20"/>
  <c r="AS57" i="20"/>
  <c r="AS77" i="20"/>
  <c r="AC98" i="21"/>
  <c r="AB98" i="21"/>
  <c r="AH98" i="21"/>
  <c r="Y98" i="21"/>
  <c r="D24" i="30"/>
  <c r="P65" i="18"/>
  <c r="F67" i="6"/>
  <c r="D110" i="22"/>
  <c r="I32" i="19"/>
  <c r="D19" i="30"/>
  <c r="I150" i="10"/>
  <c r="BD70" i="21"/>
  <c r="AM70" i="21"/>
  <c r="AN84" i="6" s="1"/>
  <c r="AN56" i="6" s="1"/>
  <c r="CM70" i="21"/>
  <c r="DE70" i="21"/>
  <c r="CY70" i="21"/>
  <c r="CJ70" i="21"/>
  <c r="CT70" i="21"/>
  <c r="AY70" i="21"/>
  <c r="BE70" i="21"/>
  <c r="BX70" i="21"/>
  <c r="CX70" i="21"/>
  <c r="K101" i="21"/>
  <c r="K99" i="21" s="1"/>
  <c r="CF70" i="21"/>
  <c r="CR70" i="21"/>
  <c r="AB70" i="21"/>
  <c r="AB82" i="21" s="1"/>
  <c r="BM70" i="21"/>
  <c r="BY70" i="21"/>
  <c r="AL70" i="21"/>
  <c r="AL82" i="21" s="1"/>
  <c r="AS70" i="21"/>
  <c r="AX70" i="21"/>
  <c r="S70" i="21"/>
  <c r="S82" i="21" s="1"/>
  <c r="CI70" i="21"/>
  <c r="AW70" i="21"/>
  <c r="AH70" i="21"/>
  <c r="AH82" i="21" s="1"/>
  <c r="DA70" i="21"/>
  <c r="V70" i="21"/>
  <c r="V82" i="21" s="1"/>
  <c r="AF70" i="21"/>
  <c r="AG84" i="6" s="1"/>
  <c r="AG56" i="6" s="1"/>
  <c r="CU70" i="21"/>
  <c r="BP70" i="21"/>
  <c r="T70" i="21"/>
  <c r="U84" i="6" s="1"/>
  <c r="U56" i="6" s="1"/>
  <c r="BS70" i="21"/>
  <c r="AK70" i="21"/>
  <c r="AL84" i="6" s="1"/>
  <c r="AL56" i="6" s="1"/>
  <c r="DC70" i="21"/>
  <c r="CE70" i="21"/>
  <c r="BB70" i="21"/>
  <c r="BA70" i="21"/>
  <c r="BH70" i="21"/>
  <c r="AO70" i="21"/>
  <c r="CN70" i="21"/>
  <c r="BK70" i="21"/>
  <c r="CZ70" i="21"/>
  <c r="X70" i="21"/>
  <c r="X82" i="21" s="1"/>
  <c r="BL70" i="21"/>
  <c r="CL70" i="21"/>
  <c r="AI70" i="21"/>
  <c r="AJ84" i="6" s="1"/>
  <c r="AJ56" i="6" s="1"/>
  <c r="AZ70" i="21"/>
  <c r="CH70" i="21"/>
  <c r="AQ70" i="21"/>
  <c r="BR70" i="21"/>
  <c r="CP70" i="21"/>
  <c r="BZ70" i="21"/>
  <c r="CB70" i="21"/>
  <c r="AU70" i="21"/>
  <c r="CV70" i="21"/>
  <c r="BG70" i="21"/>
  <c r="H79" i="21"/>
  <c r="CO70" i="21"/>
  <c r="BC70" i="21"/>
  <c r="W70" i="21"/>
  <c r="X84" i="6" s="1"/>
  <c r="X56" i="6" s="1"/>
  <c r="BV70" i="21"/>
  <c r="AD70" i="21"/>
  <c r="AE84" i="6" s="1"/>
  <c r="AE56" i="6" s="1"/>
  <c r="CK70" i="21"/>
  <c r="BO70" i="21"/>
  <c r="DD70" i="21"/>
  <c r="AG70" i="21"/>
  <c r="BN70" i="21"/>
  <c r="DB70" i="21"/>
  <c r="AJ70" i="21"/>
  <c r="AJ82" i="21" s="1"/>
  <c r="BF70" i="21"/>
  <c r="CQ70" i="21"/>
  <c r="R70" i="21"/>
  <c r="R82" i="21" s="1"/>
  <c r="AR70" i="21"/>
  <c r="BU70" i="21"/>
  <c r="CS70" i="21"/>
  <c r="AE70" i="21"/>
  <c r="AF84" i="6" s="1"/>
  <c r="AF56" i="6" s="1"/>
  <c r="AP70" i="21"/>
  <c r="U70" i="21"/>
  <c r="U82" i="21" s="1"/>
  <c r="BT70" i="21"/>
  <c r="AC70" i="21"/>
  <c r="AC82" i="21" s="1"/>
  <c r="CG70" i="21"/>
  <c r="AT70" i="21"/>
  <c r="Q70" i="21"/>
  <c r="R84" i="6" s="1"/>
  <c r="R56" i="6" s="1"/>
  <c r="CC70" i="21"/>
  <c r="AV70" i="21"/>
  <c r="CW70" i="21"/>
  <c r="BI70" i="21"/>
  <c r="BJ70" i="21"/>
  <c r="Z70" i="21"/>
  <c r="Z82" i="21" s="1"/>
  <c r="CA70" i="21"/>
  <c r="BW70" i="21"/>
  <c r="AN70" i="21"/>
  <c r="BQ70" i="21"/>
  <c r="AA70" i="21"/>
  <c r="AA82" i="21" s="1"/>
  <c r="CD70" i="21"/>
  <c r="Y70" i="21"/>
  <c r="Y82" i="21" s="1"/>
  <c r="O57" i="20"/>
  <c r="N57" i="20"/>
  <c r="K57" i="20"/>
  <c r="K77" i="20"/>
  <c r="M57" i="20"/>
  <c r="L57" i="20"/>
  <c r="I26" i="19"/>
  <c r="I70" i="19" s="1"/>
  <c r="G103" i="21"/>
  <c r="P67" i="18"/>
  <c r="AO62" i="21"/>
  <c r="AQ98" i="21"/>
  <c r="AP98" i="21"/>
  <c r="AN62" i="21"/>
  <c r="N66" i="18"/>
  <c r="Q66" i="18" s="1"/>
  <c r="M19" i="18"/>
  <c r="T23" i="20"/>
  <c r="M50" i="18"/>
  <c r="M87" i="6"/>
  <c r="N87" i="6" s="1"/>
  <c r="O87" i="6" s="1"/>
  <c r="P87" i="6" s="1"/>
  <c r="Q87" i="6" s="1"/>
  <c r="R87" i="6" s="1"/>
  <c r="S87" i="6" s="1"/>
  <c r="T87" i="6" s="1"/>
  <c r="U87" i="6" s="1"/>
  <c r="V87" i="6" s="1"/>
  <c r="W87" i="6" s="1"/>
  <c r="X87" i="6" s="1"/>
  <c r="Y87" i="6" s="1"/>
  <c r="Z87" i="6" s="1"/>
  <c r="AA87" i="6" s="1"/>
  <c r="AB87" i="6" s="1"/>
  <c r="AC87" i="6" s="1"/>
  <c r="AD87" i="6" s="1"/>
  <c r="AE87" i="6" s="1"/>
  <c r="AF87" i="6" s="1"/>
  <c r="AG87" i="6" s="1"/>
  <c r="AH87" i="6" s="1"/>
  <c r="AI87" i="6" s="1"/>
  <c r="AJ87" i="6" s="1"/>
  <c r="AK87" i="6" s="1"/>
  <c r="AL87" i="6" s="1"/>
  <c r="AM87" i="6" s="1"/>
  <c r="AN87" i="6" s="1"/>
  <c r="AO87" i="6" s="1"/>
  <c r="AP87" i="6" s="1"/>
  <c r="AQ87" i="6" s="1"/>
  <c r="AR87" i="6" s="1"/>
  <c r="AS87" i="6" s="1"/>
  <c r="AT87" i="6" s="1"/>
  <c r="AU87" i="6" s="1"/>
  <c r="AV87" i="6" s="1"/>
  <c r="AW87" i="6" s="1"/>
  <c r="AX87" i="6" s="1"/>
  <c r="AY87" i="6" s="1"/>
  <c r="AZ87" i="6" s="1"/>
  <c r="BA87" i="6" s="1"/>
  <c r="BB87" i="6" s="1"/>
  <c r="BC87" i="6" s="1"/>
  <c r="BD87" i="6" s="1"/>
  <c r="BE87" i="6" s="1"/>
  <c r="BF87" i="6" s="1"/>
  <c r="BG87" i="6" s="1"/>
  <c r="BH87" i="6" s="1"/>
  <c r="BI87" i="6" s="1"/>
  <c r="BJ87" i="6" s="1"/>
  <c r="BK87" i="6" s="1"/>
  <c r="BL87" i="6" s="1"/>
  <c r="BM87" i="6" s="1"/>
  <c r="BN87" i="6" s="1"/>
  <c r="BO87" i="6" s="1"/>
  <c r="BP87" i="6" s="1"/>
  <c r="BQ87" i="6" s="1"/>
  <c r="BR87" i="6" s="1"/>
  <c r="BS87" i="6" s="1"/>
  <c r="BT87" i="6" s="1"/>
  <c r="BU87" i="6" s="1"/>
  <c r="BV87" i="6" s="1"/>
  <c r="BW87" i="6" s="1"/>
  <c r="BX87" i="6" s="1"/>
  <c r="BY87" i="6" s="1"/>
  <c r="BZ87" i="6" s="1"/>
  <c r="CA87" i="6" s="1"/>
  <c r="CB87" i="6" s="1"/>
  <c r="CC87" i="6" s="1"/>
  <c r="CD87" i="6" s="1"/>
  <c r="CE87" i="6" s="1"/>
  <c r="CF87" i="6" s="1"/>
  <c r="CG87" i="6" s="1"/>
  <c r="CH87" i="6" s="1"/>
  <c r="CI87" i="6" s="1"/>
  <c r="CJ87" i="6" s="1"/>
  <c r="CK87" i="6" s="1"/>
  <c r="CL87" i="6" s="1"/>
  <c r="CM87" i="6" s="1"/>
  <c r="CN87" i="6" s="1"/>
  <c r="CO87" i="6" s="1"/>
  <c r="CP87" i="6" s="1"/>
  <c r="CQ87" i="6" s="1"/>
  <c r="CR87" i="6" s="1"/>
  <c r="CS87" i="6" s="1"/>
  <c r="CT87" i="6" s="1"/>
  <c r="CU87" i="6" s="1"/>
  <c r="CV87" i="6" s="1"/>
  <c r="CW87" i="6" s="1"/>
  <c r="CX87" i="6" s="1"/>
  <c r="CY87" i="6" s="1"/>
  <c r="CZ87" i="6" s="1"/>
  <c r="DA87" i="6" s="1"/>
  <c r="DB87" i="6" s="1"/>
  <c r="DC87" i="6" s="1"/>
  <c r="DD87" i="6" s="1"/>
  <c r="DE87" i="6" s="1"/>
  <c r="DF87" i="6" s="1"/>
  <c r="DG87" i="6" s="1"/>
  <c r="M11" i="18"/>
  <c r="M12" i="18"/>
  <c r="M57" i="18"/>
  <c r="M55" i="18"/>
  <c r="M51" i="18"/>
  <c r="M53" i="18"/>
  <c r="M47" i="18"/>
  <c r="M44" i="18"/>
  <c r="M29" i="18"/>
  <c r="M58" i="18"/>
  <c r="M15" i="18"/>
  <c r="M59" i="18"/>
  <c r="M45" i="18"/>
  <c r="M36" i="18"/>
  <c r="M23" i="18"/>
  <c r="M22" i="18"/>
  <c r="M10" i="18"/>
  <c r="M42" i="18"/>
  <c r="M56" i="18"/>
  <c r="M30" i="18"/>
  <c r="M16" i="18"/>
  <c r="M54" i="18"/>
  <c r="M37" i="18"/>
  <c r="M13" i="18"/>
  <c r="M14" i="18"/>
  <c r="M35" i="18"/>
  <c r="M20" i="18"/>
  <c r="M18" i="18"/>
  <c r="M21" i="18"/>
  <c r="N79" i="18"/>
  <c r="Q26" i="18" s="1"/>
  <c r="F116" i="10"/>
  <c r="L116" i="10" s="1"/>
  <c r="L149" i="10" s="1"/>
  <c r="F97" i="19"/>
  <c r="P17" i="18"/>
  <c r="AP84" i="6" l="1"/>
  <c r="AP56" i="6" s="1"/>
  <c r="L152" i="10"/>
  <c r="AL36" i="19"/>
  <c r="AJ73" i="19"/>
  <c r="AG55" i="19"/>
  <c r="AE77" i="19"/>
  <c r="AF55" i="19"/>
  <c r="AD77" i="19"/>
  <c r="AM36" i="19"/>
  <c r="AK73" i="19"/>
  <c r="AO82" i="21"/>
  <c r="AF58" i="19"/>
  <c r="AD78" i="19"/>
  <c r="AG58" i="19"/>
  <c r="AE78" i="19"/>
  <c r="AD76" i="19"/>
  <c r="AN82" i="21"/>
  <c r="AD82" i="21"/>
  <c r="AH84" i="6"/>
  <c r="AH56" i="6" s="1"/>
  <c r="AG82" i="21"/>
  <c r="T82" i="21"/>
  <c r="Q82" i="21"/>
  <c r="AM82" i="21"/>
  <c r="AK82" i="21"/>
  <c r="AE82" i="21"/>
  <c r="AI82" i="21"/>
  <c r="AF82" i="21"/>
  <c r="W82" i="21"/>
  <c r="AD84" i="6"/>
  <c r="AD56" i="6" s="1"/>
  <c r="T21" i="20"/>
  <c r="T73" i="20"/>
  <c r="Z84" i="6"/>
  <c r="Z56" i="6" s="1"/>
  <c r="I157" i="10"/>
  <c r="H157" i="10" s="1"/>
  <c r="G157" i="10" s="1"/>
  <c r="AC84" i="6"/>
  <c r="AC56" i="6" s="1"/>
  <c r="AK84" i="6"/>
  <c r="AK56" i="6" s="1"/>
  <c r="Y84" i="6"/>
  <c r="Y56" i="6" s="1"/>
  <c r="D25" i="30"/>
  <c r="I72" i="19"/>
  <c r="P34" i="18" s="1"/>
  <c r="M34" i="18" s="1"/>
  <c r="P25" i="18"/>
  <c r="M25" i="18" s="1"/>
  <c r="AR84" i="6"/>
  <c r="AR56" i="6" s="1"/>
  <c r="S84" i="6"/>
  <c r="S56" i="6" s="1"/>
  <c r="W84" i="6"/>
  <c r="W56" i="6" s="1"/>
  <c r="AM84" i="6"/>
  <c r="AM56" i="6" s="1"/>
  <c r="AI84" i="6"/>
  <c r="AI56" i="6" s="1"/>
  <c r="AQ84" i="6"/>
  <c r="AQ56" i="6" s="1"/>
  <c r="L84" i="6"/>
  <c r="L56" i="6" s="1"/>
  <c r="L114" i="10"/>
  <c r="T84" i="6"/>
  <c r="T56" i="6" s="1"/>
  <c r="AO84" i="6"/>
  <c r="AO56" i="6" s="1"/>
  <c r="AA84" i="6"/>
  <c r="AA56" i="6" s="1"/>
  <c r="AB84" i="6"/>
  <c r="AB56" i="6" s="1"/>
  <c r="Q84" i="6"/>
  <c r="Q56" i="6" s="1"/>
  <c r="P61" i="18"/>
  <c r="M61" i="18" s="1"/>
  <c r="I98" i="21"/>
  <c r="V84" i="6"/>
  <c r="V56" i="6" s="1"/>
  <c r="D23" i="30"/>
  <c r="AP62" i="21"/>
  <c r="AP82" i="21" s="1"/>
  <c r="AR98" i="21"/>
  <c r="AS84" i="6" s="1"/>
  <c r="AS56" i="6" s="1"/>
  <c r="AS98" i="21"/>
  <c r="AT84" i="6" s="1"/>
  <c r="AT56" i="6" s="1"/>
  <c r="AQ62" i="21"/>
  <c r="AQ82" i="21" s="1"/>
  <c r="DC61" i="19"/>
  <c r="N61" i="19"/>
  <c r="N79" i="19" s="1"/>
  <c r="O61" i="19"/>
  <c r="O79" i="19" s="1"/>
  <c r="L61" i="19"/>
  <c r="M61" i="19"/>
  <c r="M79" i="19" s="1"/>
  <c r="CZ61" i="19"/>
  <c r="AV61" i="19"/>
  <c r="AK61" i="19"/>
  <c r="BI61" i="19"/>
  <c r="CX61" i="19"/>
  <c r="CG61" i="19"/>
  <c r="AL61" i="19"/>
  <c r="Q61" i="19"/>
  <c r="BG61" i="19"/>
  <c r="CC61" i="19"/>
  <c r="AW61" i="19"/>
  <c r="CH61" i="19"/>
  <c r="BX61" i="19"/>
  <c r="X61" i="19"/>
  <c r="AS61" i="19"/>
  <c r="AX61" i="19"/>
  <c r="CE61" i="19"/>
  <c r="AF61" i="19"/>
  <c r="CQ61" i="19"/>
  <c r="AB61" i="19"/>
  <c r="CV61" i="19"/>
  <c r="BA61" i="19"/>
  <c r="AU61" i="19"/>
  <c r="BC61" i="19"/>
  <c r="DA61" i="19"/>
  <c r="Y61" i="19"/>
  <c r="CM61" i="19"/>
  <c r="BZ61" i="19"/>
  <c r="AC61" i="19"/>
  <c r="CU61" i="19"/>
  <c r="CT61" i="19"/>
  <c r="BN61" i="19"/>
  <c r="BM61" i="19"/>
  <c r="AM61" i="19"/>
  <c r="CI61" i="19"/>
  <c r="BP61" i="19"/>
  <c r="CP61" i="19"/>
  <c r="BY61" i="19"/>
  <c r="P61" i="19"/>
  <c r="AO61" i="19"/>
  <c r="AE61" i="19"/>
  <c r="CF61" i="19"/>
  <c r="AQ61" i="19"/>
  <c r="BD61" i="19"/>
  <c r="BR61" i="19"/>
  <c r="CO61" i="19"/>
  <c r="DF61" i="19"/>
  <c r="BJ61" i="19"/>
  <c r="U61" i="19"/>
  <c r="BS61" i="19"/>
  <c r="BW61" i="19"/>
  <c r="T61" i="19"/>
  <c r="DE61" i="19"/>
  <c r="BU61" i="19"/>
  <c r="P41" i="18"/>
  <c r="M41" i="18" s="1"/>
  <c r="CB61" i="19"/>
  <c r="AG61" i="19"/>
  <c r="S61" i="19"/>
  <c r="AP61" i="19"/>
  <c r="CW61" i="19"/>
  <c r="AD61" i="19"/>
  <c r="AY61" i="19"/>
  <c r="AA61" i="19"/>
  <c r="AT61" i="19"/>
  <c r="AR61" i="19"/>
  <c r="BE61" i="19"/>
  <c r="BL61" i="19"/>
  <c r="BK61" i="19"/>
  <c r="BB61" i="19"/>
  <c r="CL61" i="19"/>
  <c r="BV61" i="19"/>
  <c r="R61" i="19"/>
  <c r="V61" i="19"/>
  <c r="AH61" i="19"/>
  <c r="BT61" i="19"/>
  <c r="CK61" i="19"/>
  <c r="BQ61" i="19"/>
  <c r="Z61" i="19"/>
  <c r="CS61" i="19"/>
  <c r="AI61" i="19"/>
  <c r="CA61" i="19"/>
  <c r="BO61" i="19"/>
  <c r="AN61" i="19"/>
  <c r="CD61" i="19"/>
  <c r="CJ61" i="19"/>
  <c r="BF61" i="19"/>
  <c r="DD61" i="19"/>
  <c r="CN61" i="19"/>
  <c r="K61" i="19"/>
  <c r="D30" i="30"/>
  <c r="DB61" i="19"/>
  <c r="AJ61" i="19"/>
  <c r="BH61" i="19"/>
  <c r="CR61" i="19"/>
  <c r="AZ61" i="19"/>
  <c r="W61" i="19"/>
  <c r="CY61" i="19"/>
  <c r="Q10" i="18"/>
  <c r="Q27" i="18"/>
  <c r="CJ23" i="20"/>
  <c r="AP23" i="20"/>
  <c r="AG23" i="20"/>
  <c r="DC23" i="20"/>
  <c r="BP23" i="20"/>
  <c r="BH23" i="20"/>
  <c r="L23" i="20"/>
  <c r="L73" i="20" s="1"/>
  <c r="CB23" i="20"/>
  <c r="BW23" i="20"/>
  <c r="W23" i="20"/>
  <c r="CL23" i="20"/>
  <c r="AX23" i="20"/>
  <c r="V23" i="20"/>
  <c r="Q42" i="18"/>
  <c r="Q63" i="18"/>
  <c r="Q51" i="18"/>
  <c r="Q18" i="18"/>
  <c r="Q39" i="18"/>
  <c r="Q40" i="18"/>
  <c r="Q59" i="18"/>
  <c r="Q29" i="18"/>
  <c r="Q15" i="18"/>
  <c r="Q53" i="18"/>
  <c r="Q24" i="18"/>
  <c r="Q55" i="18"/>
  <c r="Q54" i="18"/>
  <c r="Q48" i="18"/>
  <c r="Q12" i="18"/>
  <c r="Q56" i="18"/>
  <c r="Q47" i="18"/>
  <c r="Q11" i="18"/>
  <c r="Q32" i="18"/>
  <c r="Q20" i="18"/>
  <c r="Q38" i="18"/>
  <c r="Q17" i="18"/>
  <c r="Q37" i="18"/>
  <c r="Q44" i="18"/>
  <c r="Q21" i="18"/>
  <c r="Q36" i="18"/>
  <c r="Q50" i="18"/>
  <c r="Q58" i="18"/>
  <c r="Q41" i="18"/>
  <c r="Q14" i="18"/>
  <c r="Q49" i="18"/>
  <c r="Q25" i="18"/>
  <c r="Q34" i="18"/>
  <c r="Q23" i="18"/>
  <c r="Q33" i="18"/>
  <c r="Q22" i="18"/>
  <c r="Q46" i="18"/>
  <c r="Q57" i="18"/>
  <c r="Q45" i="18"/>
  <c r="Q61" i="18"/>
  <c r="Q30" i="18"/>
  <c r="Q16" i="18"/>
  <c r="Q52" i="18"/>
  <c r="Q43" i="18"/>
  <c r="Q65" i="18"/>
  <c r="Q28" i="18"/>
  <c r="CT155" i="10"/>
  <c r="CT154" i="10" s="1"/>
  <c r="V155" i="10"/>
  <c r="V154" i="10" s="1"/>
  <c r="BO155" i="10"/>
  <c r="BO154" i="10" s="1"/>
  <c r="BW155" i="10"/>
  <c r="BW154" i="10" s="1"/>
  <c r="CC155" i="10"/>
  <c r="CC154" i="10" s="1"/>
  <c r="CO155" i="10"/>
  <c r="CO154" i="10" s="1"/>
  <c r="CW155" i="10"/>
  <c r="CW154" i="10" s="1"/>
  <c r="AA155" i="10"/>
  <c r="AA154" i="10" s="1"/>
  <c r="CU155" i="10"/>
  <c r="CU154" i="10" s="1"/>
  <c r="BR155" i="10"/>
  <c r="BR154" i="10" s="1"/>
  <c r="AX155" i="10"/>
  <c r="AX154" i="10" s="1"/>
  <c r="CR23" i="20"/>
  <c r="CG23" i="20"/>
  <c r="D36" i="30"/>
  <c r="CU23" i="20"/>
  <c r="BT23" i="20"/>
  <c r="BJ23" i="20"/>
  <c r="BN23" i="20"/>
  <c r="BV23" i="20"/>
  <c r="BA23" i="20"/>
  <c r="AK23" i="20"/>
  <c r="AE23" i="20"/>
  <c r="Y23" i="20"/>
  <c r="N23" i="20"/>
  <c r="N73" i="20" s="1"/>
  <c r="DD155" i="10"/>
  <c r="DD154" i="10" s="1"/>
  <c r="CR155" i="10"/>
  <c r="CR154" i="10" s="1"/>
  <c r="CN155" i="10"/>
  <c r="CN154" i="10" s="1"/>
  <c r="CJ155" i="10"/>
  <c r="CJ154" i="10" s="1"/>
  <c r="CA155" i="10"/>
  <c r="CA154" i="10" s="1"/>
  <c r="AI155" i="10"/>
  <c r="AI154" i="10" s="1"/>
  <c r="AD155" i="10"/>
  <c r="AD154" i="10" s="1"/>
  <c r="O116" i="10"/>
  <c r="N116" i="10"/>
  <c r="CF23" i="20"/>
  <c r="CA23" i="20"/>
  <c r="DF23" i="20"/>
  <c r="CS23" i="20"/>
  <c r="BS23" i="20"/>
  <c r="BC23" i="20"/>
  <c r="BG23" i="20"/>
  <c r="BR23" i="20"/>
  <c r="AW23" i="20"/>
  <c r="AD23" i="20"/>
  <c r="R23" i="20"/>
  <c r="U23" i="20"/>
  <c r="DB155" i="10"/>
  <c r="DB154" i="10" s="1"/>
  <c r="DC155" i="10"/>
  <c r="DC154" i="10" s="1"/>
  <c r="D18" i="30"/>
  <c r="CY155" i="10"/>
  <c r="CY154" i="10" s="1"/>
  <c r="CL155" i="10"/>
  <c r="CL154" i="10" s="1"/>
  <c r="DE155" i="10"/>
  <c r="DE154" i="10" s="1"/>
  <c r="BS155" i="10"/>
  <c r="BS154" i="10" s="1"/>
  <c r="BI155" i="10"/>
  <c r="BI154" i="10" s="1"/>
  <c r="BD155" i="10"/>
  <c r="BD154" i="10" s="1"/>
  <c r="X155" i="10"/>
  <c r="X154" i="10" s="1"/>
  <c r="Y155" i="10"/>
  <c r="Y154" i="10" s="1"/>
  <c r="AJ155" i="10"/>
  <c r="AJ154" i="10" s="1"/>
  <c r="AB155" i="10"/>
  <c r="AB154" i="10" s="1"/>
  <c r="M116" i="10"/>
  <c r="CQ23" i="20"/>
  <c r="CY23" i="20"/>
  <c r="CM23" i="20"/>
  <c r="CN23" i="20"/>
  <c r="BY23" i="20"/>
  <c r="BZ23" i="20"/>
  <c r="AZ23" i="20"/>
  <c r="AS23" i="20"/>
  <c r="BI23" i="20"/>
  <c r="AC23" i="20"/>
  <c r="X23" i="20"/>
  <c r="AH23" i="20"/>
  <c r="M23" i="20"/>
  <c r="M73" i="20" s="1"/>
  <c r="CS155" i="10"/>
  <c r="CS154" i="10" s="1"/>
  <c r="CV155" i="10"/>
  <c r="CV154" i="10" s="1"/>
  <c r="CK155" i="10"/>
  <c r="CK154" i="10" s="1"/>
  <c r="BP155" i="10"/>
  <c r="BP154" i="10" s="1"/>
  <c r="BY155" i="10"/>
  <c r="BY154" i="10" s="1"/>
  <c r="AZ155" i="10"/>
  <c r="AZ154" i="10" s="1"/>
  <c r="BX155" i="10"/>
  <c r="BX154" i="10" s="1"/>
  <c r="BB155" i="10"/>
  <c r="BB154" i="10" s="1"/>
  <c r="AV155" i="10"/>
  <c r="AV154" i="10" s="1"/>
  <c r="AP155" i="10"/>
  <c r="AP154" i="10" s="1"/>
  <c r="AM155" i="10"/>
  <c r="AM154" i="10" s="1"/>
  <c r="AG155" i="10"/>
  <c r="AG154" i="10" s="1"/>
  <c r="W155" i="10"/>
  <c r="W154" i="10" s="1"/>
  <c r="DB23" i="20"/>
  <c r="DA23" i="20"/>
  <c r="CT23" i="20"/>
  <c r="CW23" i="20"/>
  <c r="CK23" i="20"/>
  <c r="DD23" i="20"/>
  <c r="BQ23" i="20"/>
  <c r="CP23" i="20"/>
  <c r="CC23" i="20"/>
  <c r="BE23" i="20"/>
  <c r="BL23" i="20"/>
  <c r="AU23" i="20"/>
  <c r="AV23" i="20"/>
  <c r="AY23" i="20"/>
  <c r="AN23" i="20"/>
  <c r="BM23" i="20"/>
  <c r="BD23" i="20"/>
  <c r="AR23" i="20"/>
  <c r="AO23" i="20"/>
  <c r="AA23" i="20"/>
  <c r="Q23" i="20"/>
  <c r="AM23" i="20"/>
  <c r="AF23" i="20"/>
  <c r="S23" i="20"/>
  <c r="K23" i="20"/>
  <c r="K73" i="20" s="1"/>
  <c r="DE23" i="20"/>
  <c r="CZ23" i="20"/>
  <c r="CE23" i="20"/>
  <c r="CH23" i="20"/>
  <c r="CV23" i="20"/>
  <c r="CI23" i="20"/>
  <c r="CX23" i="20"/>
  <c r="H23" i="20"/>
  <c r="H21" i="20" s="1"/>
  <c r="P46" i="18" s="1"/>
  <c r="CO23" i="20"/>
  <c r="BU23" i="20"/>
  <c r="CD23" i="20"/>
  <c r="BX23" i="20"/>
  <c r="BF23" i="20"/>
  <c r="BO23" i="20"/>
  <c r="AT23" i="20"/>
  <c r="AJ23" i="20"/>
  <c r="BK23" i="20"/>
  <c r="BB23" i="20"/>
  <c r="AQ23" i="20"/>
  <c r="AL23" i="20"/>
  <c r="Z23" i="20"/>
  <c r="O23" i="20"/>
  <c r="O73" i="20" s="1"/>
  <c r="AI23" i="20"/>
  <c r="AB23" i="20"/>
  <c r="P23" i="20"/>
  <c r="N149" i="10" l="1"/>
  <c r="N152" i="10" s="1"/>
  <c r="O149" i="10"/>
  <c r="O152" i="10" s="1"/>
  <c r="M149" i="10"/>
  <c r="M152" i="10" s="1"/>
  <c r="L131" i="10"/>
  <c r="M30" i="6"/>
  <c r="M14" i="6" s="1"/>
  <c r="AI55" i="19"/>
  <c r="AG77" i="19"/>
  <c r="AO36" i="19"/>
  <c r="AM73" i="19"/>
  <c r="AH55" i="19"/>
  <c r="AF77" i="19"/>
  <c r="AN36" i="19"/>
  <c r="AL73" i="19"/>
  <c r="AI58" i="19"/>
  <c r="AG78" i="19"/>
  <c r="AH58" i="19"/>
  <c r="AF78" i="19"/>
  <c r="AF76" i="19"/>
  <c r="CR60" i="19"/>
  <c r="CR79" i="19"/>
  <c r="CY60" i="19"/>
  <c r="CY79" i="19"/>
  <c r="CJ60" i="19"/>
  <c r="CJ79" i="19"/>
  <c r="BQ60" i="19"/>
  <c r="BQ79" i="19"/>
  <c r="BB60" i="19"/>
  <c r="BB79" i="19"/>
  <c r="AD60" i="19"/>
  <c r="AD79" i="19"/>
  <c r="AG60" i="19"/>
  <c r="AG79" i="19"/>
  <c r="U60" i="19"/>
  <c r="U79" i="19"/>
  <c r="BR60" i="19"/>
  <c r="BR79" i="19"/>
  <c r="CP60" i="19"/>
  <c r="CP79" i="19"/>
  <c r="BM60" i="19"/>
  <c r="BM79" i="19"/>
  <c r="DA60" i="19"/>
  <c r="DA79" i="19"/>
  <c r="CV60" i="19"/>
  <c r="CV79" i="19"/>
  <c r="CE60" i="19"/>
  <c r="CE79" i="19"/>
  <c r="BG60" i="19"/>
  <c r="BG79" i="19"/>
  <c r="CX60" i="19"/>
  <c r="CX79" i="19"/>
  <c r="W60" i="19"/>
  <c r="W79" i="19"/>
  <c r="AJ60" i="19"/>
  <c r="AJ79" i="19"/>
  <c r="CN60" i="19"/>
  <c r="CN79" i="19"/>
  <c r="CD60" i="19"/>
  <c r="CD79" i="19"/>
  <c r="AI60" i="19"/>
  <c r="AI79" i="19"/>
  <c r="CK60" i="19"/>
  <c r="CK79" i="19"/>
  <c r="R60" i="19"/>
  <c r="R79" i="19"/>
  <c r="BK60" i="19"/>
  <c r="BK79" i="19"/>
  <c r="AT60" i="19"/>
  <c r="AT79" i="19"/>
  <c r="CW60" i="19"/>
  <c r="CW79" i="19"/>
  <c r="CB60" i="19"/>
  <c r="CB79" i="19"/>
  <c r="T60" i="19"/>
  <c r="T79" i="19"/>
  <c r="BJ60" i="19"/>
  <c r="BJ79" i="19"/>
  <c r="BD60" i="19"/>
  <c r="BD79" i="19"/>
  <c r="AO60" i="19"/>
  <c r="AO79" i="19"/>
  <c r="BP60" i="19"/>
  <c r="BP79" i="19"/>
  <c r="BN60" i="19"/>
  <c r="BN79" i="19"/>
  <c r="BZ60" i="19"/>
  <c r="BZ79" i="19"/>
  <c r="BC60" i="19"/>
  <c r="BC79" i="19"/>
  <c r="AB60" i="19"/>
  <c r="AB79" i="19"/>
  <c r="AX60" i="19"/>
  <c r="AX79" i="19"/>
  <c r="CH60" i="19"/>
  <c r="CH79" i="19"/>
  <c r="Q60" i="19"/>
  <c r="Q79" i="19"/>
  <c r="BI60" i="19"/>
  <c r="BI79" i="19"/>
  <c r="DC60" i="19"/>
  <c r="DC79" i="19"/>
  <c r="BH60" i="19"/>
  <c r="BH79" i="19"/>
  <c r="CA60" i="19"/>
  <c r="CA79" i="19"/>
  <c r="V60" i="19"/>
  <c r="V79" i="19"/>
  <c r="AR60" i="19"/>
  <c r="AR79" i="19"/>
  <c r="DE60" i="19"/>
  <c r="DE79" i="19"/>
  <c r="AE60" i="19"/>
  <c r="AE79" i="19"/>
  <c r="AC60" i="19"/>
  <c r="AC79" i="19"/>
  <c r="BX60" i="19"/>
  <c r="BX79" i="19"/>
  <c r="CZ60" i="19"/>
  <c r="CZ79" i="19"/>
  <c r="AZ60" i="19"/>
  <c r="AZ79" i="19"/>
  <c r="DB60" i="19"/>
  <c r="DB79" i="19"/>
  <c r="DD60" i="19"/>
  <c r="DD79" i="19"/>
  <c r="AN60" i="19"/>
  <c r="AN79" i="19"/>
  <c r="CS60" i="19"/>
  <c r="CS79" i="19"/>
  <c r="BT60" i="19"/>
  <c r="BT79" i="19"/>
  <c r="BV60" i="19"/>
  <c r="BV79" i="19"/>
  <c r="BL60" i="19"/>
  <c r="BL79" i="19"/>
  <c r="AA60" i="19"/>
  <c r="AA79" i="19"/>
  <c r="AP60" i="19"/>
  <c r="AP79" i="19"/>
  <c r="BW60" i="19"/>
  <c r="BW79" i="19"/>
  <c r="DF60" i="19"/>
  <c r="DF79" i="19"/>
  <c r="AQ60" i="19"/>
  <c r="AQ79" i="19"/>
  <c r="P60" i="19"/>
  <c r="P79" i="19"/>
  <c r="CI60" i="19"/>
  <c r="CI79" i="19"/>
  <c r="CT60" i="19"/>
  <c r="CT79" i="19"/>
  <c r="CM60" i="19"/>
  <c r="CM79" i="19"/>
  <c r="AU60" i="19"/>
  <c r="AU79" i="19"/>
  <c r="CQ60" i="19"/>
  <c r="CQ79" i="19"/>
  <c r="AS60" i="19"/>
  <c r="AS79" i="19"/>
  <c r="AW60" i="19"/>
  <c r="AW79" i="19"/>
  <c r="AL60" i="19"/>
  <c r="AL79" i="19"/>
  <c r="AK60" i="19"/>
  <c r="AK79" i="19"/>
  <c r="BF60" i="19"/>
  <c r="BF79" i="19"/>
  <c r="BO60" i="19"/>
  <c r="BO79" i="19"/>
  <c r="Z60" i="19"/>
  <c r="Z79" i="19"/>
  <c r="AH60" i="19"/>
  <c r="AH79" i="19"/>
  <c r="CL60" i="19"/>
  <c r="CL79" i="19"/>
  <c r="BE60" i="19"/>
  <c r="BE79" i="19"/>
  <c r="AY60" i="19"/>
  <c r="AY79" i="19"/>
  <c r="S60" i="19"/>
  <c r="S79" i="19"/>
  <c r="BU60" i="19"/>
  <c r="BU79" i="19"/>
  <c r="BS60" i="19"/>
  <c r="BS79" i="19"/>
  <c r="CO60" i="19"/>
  <c r="CO79" i="19"/>
  <c r="CF60" i="19"/>
  <c r="CF79" i="19"/>
  <c r="BY60" i="19"/>
  <c r="BY79" i="19"/>
  <c r="AM60" i="19"/>
  <c r="AM79" i="19"/>
  <c r="CU60" i="19"/>
  <c r="CU79" i="19"/>
  <c r="Y60" i="19"/>
  <c r="Y79" i="19"/>
  <c r="BA60" i="19"/>
  <c r="BA79" i="19"/>
  <c r="AF60" i="19"/>
  <c r="AF79" i="19"/>
  <c r="X60" i="19"/>
  <c r="X79" i="19"/>
  <c r="CC60" i="19"/>
  <c r="CC79" i="19"/>
  <c r="CG60" i="19"/>
  <c r="CG79" i="19"/>
  <c r="AV60" i="19"/>
  <c r="AV79" i="19"/>
  <c r="AT21" i="20"/>
  <c r="AT73" i="20"/>
  <c r="CX21" i="20"/>
  <c r="CX73" i="20"/>
  <c r="AA21" i="20"/>
  <c r="AA73" i="20"/>
  <c r="AU21" i="20"/>
  <c r="AU73" i="20"/>
  <c r="CW21" i="20"/>
  <c r="CW73" i="20"/>
  <c r="AC21" i="20"/>
  <c r="AC73" i="20"/>
  <c r="AD21" i="20"/>
  <c r="AD73" i="20"/>
  <c r="CA21" i="20"/>
  <c r="CA73" i="20"/>
  <c r="BV21" i="20"/>
  <c r="BV73" i="20"/>
  <c r="CB21" i="20"/>
  <c r="CB73" i="20"/>
  <c r="BO21" i="20"/>
  <c r="BO73" i="20"/>
  <c r="CI21" i="20"/>
  <c r="CI73" i="20"/>
  <c r="AF21" i="20"/>
  <c r="AF73" i="20"/>
  <c r="BL21" i="20"/>
  <c r="BL73" i="20"/>
  <c r="CT21" i="20"/>
  <c r="CT73" i="20"/>
  <c r="BI21" i="20"/>
  <c r="BI73" i="20"/>
  <c r="BY21" i="20"/>
  <c r="BY73" i="20"/>
  <c r="CQ21" i="20"/>
  <c r="CQ73" i="20"/>
  <c r="AW21" i="20"/>
  <c r="AW73" i="20"/>
  <c r="BS21" i="20"/>
  <c r="BS73" i="20"/>
  <c r="CF21" i="20"/>
  <c r="CF73" i="20"/>
  <c r="AE21" i="20"/>
  <c r="AE73" i="20"/>
  <c r="BN21" i="20"/>
  <c r="BN73" i="20"/>
  <c r="CL21" i="20"/>
  <c r="CL73" i="20"/>
  <c r="AG21" i="20"/>
  <c r="AG73" i="20"/>
  <c r="AI21" i="20"/>
  <c r="AI73" i="20"/>
  <c r="AQ21" i="20"/>
  <c r="AQ73" i="20"/>
  <c r="CD21" i="20"/>
  <c r="CD73" i="20"/>
  <c r="CE21" i="20"/>
  <c r="CE73" i="20"/>
  <c r="BM21" i="20"/>
  <c r="BM73" i="20"/>
  <c r="CP21" i="20"/>
  <c r="CP73" i="20"/>
  <c r="CY21" i="20"/>
  <c r="CY73" i="20"/>
  <c r="BC21" i="20"/>
  <c r="BC73" i="20"/>
  <c r="Y21" i="20"/>
  <c r="Y73" i="20"/>
  <c r="CU21" i="20"/>
  <c r="CU73" i="20"/>
  <c r="AX21" i="20"/>
  <c r="AX73" i="20"/>
  <c r="DC21" i="20"/>
  <c r="DC73" i="20"/>
  <c r="BB21" i="20"/>
  <c r="BB73" i="20"/>
  <c r="BU21" i="20"/>
  <c r="BU73" i="20"/>
  <c r="CZ21" i="20"/>
  <c r="CZ73" i="20"/>
  <c r="AO21" i="20"/>
  <c r="AO73" i="20"/>
  <c r="AN21" i="20"/>
  <c r="AN73" i="20"/>
  <c r="BQ21" i="20"/>
  <c r="BQ73" i="20"/>
  <c r="P21" i="20"/>
  <c r="P73" i="20"/>
  <c r="Z21" i="20"/>
  <c r="Z73" i="20"/>
  <c r="BK21" i="20"/>
  <c r="BK73" i="20"/>
  <c r="BF21" i="20"/>
  <c r="BF73" i="20"/>
  <c r="CO21" i="20"/>
  <c r="CO73" i="20"/>
  <c r="CV21" i="20"/>
  <c r="CV73" i="20"/>
  <c r="DE21" i="20"/>
  <c r="DE73" i="20"/>
  <c r="AM21" i="20"/>
  <c r="AM73" i="20"/>
  <c r="AR21" i="20"/>
  <c r="AR73" i="20"/>
  <c r="AY21" i="20"/>
  <c r="AY73" i="20"/>
  <c r="BE21" i="20"/>
  <c r="BE73" i="20"/>
  <c r="DD21" i="20"/>
  <c r="DD73" i="20"/>
  <c r="DA21" i="20"/>
  <c r="DA73" i="20"/>
  <c r="AH21" i="20"/>
  <c r="AH73" i="20"/>
  <c r="AS21" i="20"/>
  <c r="AS73" i="20"/>
  <c r="CN21" i="20"/>
  <c r="CN73" i="20"/>
  <c r="U21" i="20"/>
  <c r="U73" i="20"/>
  <c r="BR21" i="20"/>
  <c r="BR73" i="20"/>
  <c r="CS21" i="20"/>
  <c r="CS73" i="20"/>
  <c r="AK21" i="20"/>
  <c r="AK73" i="20"/>
  <c r="BJ21" i="20"/>
  <c r="BJ73" i="20"/>
  <c r="CG21" i="20"/>
  <c r="CG73" i="20"/>
  <c r="W21" i="20"/>
  <c r="W73" i="20"/>
  <c r="BH21" i="20"/>
  <c r="BH73" i="20"/>
  <c r="S21" i="20"/>
  <c r="S73" i="20"/>
  <c r="BZ21" i="20"/>
  <c r="BZ73" i="20"/>
  <c r="CJ21" i="20"/>
  <c r="CJ73" i="20"/>
  <c r="AB21" i="20"/>
  <c r="AB73" i="20"/>
  <c r="AL21" i="20"/>
  <c r="AL73" i="20"/>
  <c r="AJ21" i="20"/>
  <c r="AJ73" i="20"/>
  <c r="BX21" i="20"/>
  <c r="BX73" i="20"/>
  <c r="CH21" i="20"/>
  <c r="CH73" i="20"/>
  <c r="Q21" i="20"/>
  <c r="Q73" i="20"/>
  <c r="BD21" i="20"/>
  <c r="BD73" i="20"/>
  <c r="AV21" i="20"/>
  <c r="AV73" i="20"/>
  <c r="CC21" i="20"/>
  <c r="CC73" i="20"/>
  <c r="CK21" i="20"/>
  <c r="CK73" i="20"/>
  <c r="DB21" i="20"/>
  <c r="DB73" i="20"/>
  <c r="X21" i="20"/>
  <c r="X73" i="20"/>
  <c r="AZ21" i="20"/>
  <c r="AZ73" i="20"/>
  <c r="CM21" i="20"/>
  <c r="CM73" i="20"/>
  <c r="R21" i="20"/>
  <c r="R73" i="20"/>
  <c r="BG21" i="20"/>
  <c r="BG73" i="20"/>
  <c r="DF21" i="20"/>
  <c r="DF73" i="20"/>
  <c r="BA21" i="20"/>
  <c r="BA73" i="20"/>
  <c r="BT21" i="20"/>
  <c r="BT73" i="20"/>
  <c r="CR21" i="20"/>
  <c r="CR73" i="20"/>
  <c r="V21" i="20"/>
  <c r="V73" i="20"/>
  <c r="BW21" i="20"/>
  <c r="BW73" i="20"/>
  <c r="BP21" i="20"/>
  <c r="BP73" i="20"/>
  <c r="AP21" i="20"/>
  <c r="AP73" i="20"/>
  <c r="I97" i="21"/>
  <c r="K60" i="19"/>
  <c r="K81" i="19"/>
  <c r="K65" i="19" s="1"/>
  <c r="N60" i="19"/>
  <c r="O60" i="19"/>
  <c r="M60" i="19"/>
  <c r="L60" i="19"/>
  <c r="I81" i="19"/>
  <c r="I88" i="19"/>
  <c r="L155" i="10"/>
  <c r="L154" i="10" s="1"/>
  <c r="R155" i="10"/>
  <c r="R154" i="10" s="1"/>
  <c r="O114" i="10"/>
  <c r="M114" i="10"/>
  <c r="N114" i="10"/>
  <c r="G105" i="21"/>
  <c r="P71" i="18"/>
  <c r="G101" i="21"/>
  <c r="G99" i="21" s="1"/>
  <c r="I113" i="21"/>
  <c r="O21" i="20"/>
  <c r="M21" i="20"/>
  <c r="N21" i="20"/>
  <c r="K21" i="20"/>
  <c r="L21" i="20"/>
  <c r="AS62" i="21"/>
  <c r="AS82" i="21" s="1"/>
  <c r="AU98" i="21"/>
  <c r="AV84" i="6" s="1"/>
  <c r="AV56" i="6" s="1"/>
  <c r="AR62" i="21"/>
  <c r="AR82" i="21" s="1"/>
  <c r="AT98" i="21"/>
  <c r="AU84" i="6" s="1"/>
  <c r="AU56" i="6" s="1"/>
  <c r="G86" i="19"/>
  <c r="H86" i="19" s="1"/>
  <c r="I152" i="10"/>
  <c r="F155" i="10" s="1"/>
  <c r="H153" i="10" s="1"/>
  <c r="P155" i="10"/>
  <c r="P154" i="10" s="1"/>
  <c r="CB155" i="10"/>
  <c r="CB154" i="10" s="1"/>
  <c r="CI155" i="10"/>
  <c r="CI154" i="10" s="1"/>
  <c r="BQ155" i="10"/>
  <c r="BQ154" i="10" s="1"/>
  <c r="AW155" i="10"/>
  <c r="AW154" i="10" s="1"/>
  <c r="AR155" i="10"/>
  <c r="AR154" i="10" s="1"/>
  <c r="CE155" i="10"/>
  <c r="CE154" i="10" s="1"/>
  <c r="AL155" i="10"/>
  <c r="AL154" i="10" s="1"/>
  <c r="U155" i="10"/>
  <c r="U154" i="10" s="1"/>
  <c r="BU155" i="10"/>
  <c r="BU154" i="10" s="1"/>
  <c r="AN155" i="10"/>
  <c r="AN154" i="10" s="1"/>
  <c r="DA155" i="10"/>
  <c r="DA154" i="10" s="1"/>
  <c r="BV155" i="10"/>
  <c r="BV154" i="10" s="1"/>
  <c r="Z155" i="10"/>
  <c r="Z154" i="10" s="1"/>
  <c r="BK155" i="10"/>
  <c r="BK154" i="10" s="1"/>
  <c r="DF155" i="10"/>
  <c r="DF154" i="10" s="1"/>
  <c r="BG155" i="10"/>
  <c r="BG154" i="10" s="1"/>
  <c r="CZ155" i="10"/>
  <c r="CZ154" i="10" s="1"/>
  <c r="CD155" i="10"/>
  <c r="CD154" i="10" s="1"/>
  <c r="BH155" i="10"/>
  <c r="BH154" i="10" s="1"/>
  <c r="BM155" i="10"/>
  <c r="BM154" i="10" s="1"/>
  <c r="BC155" i="10"/>
  <c r="BC154" i="10" s="1"/>
  <c r="AS155" i="10"/>
  <c r="AS154" i="10" s="1"/>
  <c r="S155" i="10"/>
  <c r="S154" i="10" s="1"/>
  <c r="CP155" i="10"/>
  <c r="CP154" i="10" s="1"/>
  <c r="BA155" i="10"/>
  <c r="BA154" i="10" s="1"/>
  <c r="CH155" i="10"/>
  <c r="CH154" i="10" s="1"/>
  <c r="AQ155" i="10"/>
  <c r="AQ154" i="10" s="1"/>
  <c r="AE155" i="10"/>
  <c r="AE154" i="10" s="1"/>
  <c r="AY155" i="10"/>
  <c r="AY154" i="10" s="1"/>
  <c r="BN155" i="10"/>
  <c r="BN154" i="10" s="1"/>
  <c r="AK155" i="10"/>
  <c r="AK154" i="10" s="1"/>
  <c r="AC155" i="10"/>
  <c r="AC154" i="10" s="1"/>
  <c r="BT155" i="10"/>
  <c r="BT154" i="10" s="1"/>
  <c r="CF155" i="10"/>
  <c r="CF154" i="10" s="1"/>
  <c r="Q155" i="10"/>
  <c r="Q154" i="10" s="1"/>
  <c r="CX155" i="10"/>
  <c r="CX154" i="10" s="1"/>
  <c r="AH155" i="10"/>
  <c r="AH154" i="10" s="1"/>
  <c r="CQ155" i="10"/>
  <c r="CQ154" i="10" s="1"/>
  <c r="AO155" i="10"/>
  <c r="AO154" i="10" s="1"/>
  <c r="BL155" i="10"/>
  <c r="BL154" i="10" s="1"/>
  <c r="BZ155" i="10"/>
  <c r="BZ154" i="10" s="1"/>
  <c r="T155" i="10"/>
  <c r="T154" i="10" s="1"/>
  <c r="AT155" i="10"/>
  <c r="AT154" i="10" s="1"/>
  <c r="BE155" i="10"/>
  <c r="BE154" i="10" s="1"/>
  <c r="AU155" i="10"/>
  <c r="AU154" i="10" s="1"/>
  <c r="CG155" i="10"/>
  <c r="CG154" i="10" s="1"/>
  <c r="BF155" i="10"/>
  <c r="BF154" i="10" s="1"/>
  <c r="AF155" i="10"/>
  <c r="AF154" i="10" s="1"/>
  <c r="BJ155" i="10"/>
  <c r="BJ154" i="10" s="1"/>
  <c r="CM155" i="10"/>
  <c r="CM154" i="10" s="1"/>
  <c r="M46" i="18"/>
  <c r="M17" i="18"/>
  <c r="M131" i="10" l="1"/>
  <c r="N30" i="6"/>
  <c r="N14" i="6" s="1"/>
  <c r="P30" i="6"/>
  <c r="P14" i="6" s="1"/>
  <c r="O131" i="10"/>
  <c r="O30" i="6"/>
  <c r="O14" i="6" s="1"/>
  <c r="N131" i="10"/>
  <c r="AP36" i="19"/>
  <c r="AN73" i="19"/>
  <c r="AQ36" i="19"/>
  <c r="AO73" i="19"/>
  <c r="AJ55" i="19"/>
  <c r="AH77" i="19"/>
  <c r="AK55" i="19"/>
  <c r="AI77" i="19"/>
  <c r="AJ58" i="19"/>
  <c r="AH78" i="19"/>
  <c r="AK58" i="19"/>
  <c r="AI78" i="19"/>
  <c r="Z81" i="19"/>
  <c r="R81" i="19"/>
  <c r="AD81" i="19"/>
  <c r="X81" i="19"/>
  <c r="P81" i="19"/>
  <c r="AH76" i="19"/>
  <c r="AH81" i="19" s="1"/>
  <c r="AH65" i="19" s="1"/>
  <c r="AF81" i="19"/>
  <c r="AF65" i="19" s="1"/>
  <c r="V81" i="19"/>
  <c r="V65" i="19" s="1"/>
  <c r="AB81" i="19"/>
  <c r="AB65" i="19" s="1"/>
  <c r="T81" i="19"/>
  <c r="T65" i="19" s="1"/>
  <c r="K152" i="10"/>
  <c r="K131" i="10" s="1"/>
  <c r="L81" i="19"/>
  <c r="M84" i="6"/>
  <c r="M56" i="6" s="1"/>
  <c r="L101" i="21"/>
  <c r="P84" i="6"/>
  <c r="P56" i="6" s="1"/>
  <c r="O84" i="6"/>
  <c r="O56" i="6" s="1"/>
  <c r="N101" i="21"/>
  <c r="N99" i="21" s="1"/>
  <c r="N84" i="6"/>
  <c r="N56" i="6" s="1"/>
  <c r="M101" i="21"/>
  <c r="N81" i="19"/>
  <c r="P32" i="18"/>
  <c r="M32" i="18" s="1"/>
  <c r="G88" i="19"/>
  <c r="H88" i="19" s="1"/>
  <c r="G114" i="21"/>
  <c r="G113" i="21"/>
  <c r="H113" i="21" s="1"/>
  <c r="M155" i="10"/>
  <c r="M154" i="10" s="1"/>
  <c r="N155" i="10"/>
  <c r="N154" i="10" s="1"/>
  <c r="O155" i="10"/>
  <c r="O154" i="10" s="1"/>
  <c r="F83" i="21"/>
  <c r="F56" i="6" s="1"/>
  <c r="H99" i="21"/>
  <c r="AT62" i="21"/>
  <c r="AT82" i="21" s="1"/>
  <c r="AV98" i="21"/>
  <c r="AW84" i="6" s="1"/>
  <c r="AW56" i="6" s="1"/>
  <c r="AW98" i="21"/>
  <c r="AX84" i="6" s="1"/>
  <c r="AX56" i="6" s="1"/>
  <c r="AU62" i="21"/>
  <c r="AU82" i="21" s="1"/>
  <c r="P24" i="18"/>
  <c r="M24" i="18" s="1"/>
  <c r="I168" i="10"/>
  <c r="F14" i="6"/>
  <c r="F47" i="6"/>
  <c r="Q45" i="6" l="1"/>
  <c r="Q32" i="6" s="1"/>
  <c r="P65" i="19"/>
  <c r="S45" i="6"/>
  <c r="S32" i="6" s="1"/>
  <c r="R65" i="19"/>
  <c r="AA45" i="6"/>
  <c r="AA32" i="6" s="1"/>
  <c r="Z65" i="19"/>
  <c r="O45" i="6"/>
  <c r="O32" i="6" s="1"/>
  <c r="N65" i="19"/>
  <c r="Y45" i="6"/>
  <c r="Y32" i="6" s="1"/>
  <c r="X65" i="19"/>
  <c r="M45" i="6"/>
  <c r="M32" i="6" s="1"/>
  <c r="L65" i="19"/>
  <c r="AE45" i="6"/>
  <c r="AE32" i="6" s="1"/>
  <c r="AD65" i="19"/>
  <c r="L30" i="6"/>
  <c r="L14" i="6" s="1"/>
  <c r="Z84" i="19"/>
  <c r="Z83" i="19" s="1"/>
  <c r="R84" i="19"/>
  <c r="R83" i="19" s="1"/>
  <c r="AS36" i="19"/>
  <c r="AQ73" i="19"/>
  <c r="AD84" i="19"/>
  <c r="AD83" i="19" s="1"/>
  <c r="AM55" i="19"/>
  <c r="AK77" i="19"/>
  <c r="AL55" i="19"/>
  <c r="AJ77" i="19"/>
  <c r="AR36" i="19"/>
  <c r="AP73" i="19"/>
  <c r="P84" i="19"/>
  <c r="P83" i="19" s="1"/>
  <c r="AM58" i="19"/>
  <c r="AK78" i="19"/>
  <c r="AL58" i="19"/>
  <c r="AJ78" i="19"/>
  <c r="X84" i="19"/>
  <c r="X83" i="19" s="1"/>
  <c r="AJ76" i="19"/>
  <c r="AG45" i="6"/>
  <c r="AG32" i="6" s="1"/>
  <c r="AF84" i="19"/>
  <c r="AF83" i="19" s="1"/>
  <c r="W45" i="6"/>
  <c r="W32" i="6" s="1"/>
  <c r="V84" i="19"/>
  <c r="V83" i="19" s="1"/>
  <c r="U45" i="6"/>
  <c r="U32" i="6" s="1"/>
  <c r="T84" i="19"/>
  <c r="T83" i="19" s="1"/>
  <c r="AB84" i="19"/>
  <c r="AB83" i="19" s="1"/>
  <c r="AC45" i="6"/>
  <c r="AC32" i="6" s="1"/>
  <c r="AI45" i="6"/>
  <c r="AI32" i="6" s="1"/>
  <c r="AH84" i="19"/>
  <c r="AH83" i="19" s="1"/>
  <c r="K155" i="10"/>
  <c r="K154" i="10" s="1"/>
  <c r="L99" i="21"/>
  <c r="M99" i="21"/>
  <c r="L84" i="19"/>
  <c r="L83" i="19" s="1"/>
  <c r="N84" i="19"/>
  <c r="N83" i="19" s="1"/>
  <c r="H169" i="10"/>
  <c r="H168" i="10"/>
  <c r="G168" i="10" s="1"/>
  <c r="AW62" i="21"/>
  <c r="AW82" i="21" s="1"/>
  <c r="AY98" i="21"/>
  <c r="AZ84" i="6" s="1"/>
  <c r="AZ56" i="6" s="1"/>
  <c r="AX98" i="21"/>
  <c r="AY84" i="6" s="1"/>
  <c r="AY56" i="6" s="1"/>
  <c r="AV62" i="21"/>
  <c r="AV82" i="21" s="1"/>
  <c r="P28" i="18"/>
  <c r="D29" i="30"/>
  <c r="AT36" i="19" l="1"/>
  <c r="AR73" i="19"/>
  <c r="AO55" i="19"/>
  <c r="AM77" i="19"/>
  <c r="AN55" i="19"/>
  <c r="AL77" i="19"/>
  <c r="AU36" i="19"/>
  <c r="AS73" i="19"/>
  <c r="AN58" i="19"/>
  <c r="AL78" i="19"/>
  <c r="AJ81" i="19"/>
  <c r="AO58" i="19"/>
  <c r="AM78" i="19"/>
  <c r="AL76" i="19"/>
  <c r="AL81" i="19" s="1"/>
  <c r="AL65" i="19" s="1"/>
  <c r="AX62" i="21"/>
  <c r="AX82" i="21" s="1"/>
  <c r="AZ98" i="21"/>
  <c r="BA84" i="6" s="1"/>
  <c r="BA56" i="6" s="1"/>
  <c r="BA98" i="21"/>
  <c r="BB84" i="6" s="1"/>
  <c r="BB56" i="6" s="1"/>
  <c r="AY62" i="21"/>
  <c r="AY82" i="21" s="1"/>
  <c r="L45" i="6"/>
  <c r="L32" i="6" s="1"/>
  <c r="M76" i="19"/>
  <c r="P38" i="18"/>
  <c r="G89" i="19"/>
  <c r="AJ84" i="19" l="1"/>
  <c r="AJ83" i="19" s="1"/>
  <c r="AJ65" i="19"/>
  <c r="AW36" i="19"/>
  <c r="AU73" i="19"/>
  <c r="AQ55" i="19"/>
  <c r="AO77" i="19"/>
  <c r="AP55" i="19"/>
  <c r="AN77" i="19"/>
  <c r="AV36" i="19"/>
  <c r="AT73" i="19"/>
  <c r="AQ58" i="19"/>
  <c r="AO78" i="19"/>
  <c r="AK45" i="6"/>
  <c r="AK32" i="6" s="1"/>
  <c r="AP58" i="19"/>
  <c r="AN78" i="19"/>
  <c r="AM45" i="6"/>
  <c r="AM32" i="6" s="1"/>
  <c r="AL84" i="19"/>
  <c r="AL83" i="19" s="1"/>
  <c r="AN76" i="19"/>
  <c r="BC98" i="21"/>
  <c r="BD84" i="6" s="1"/>
  <c r="BD56" i="6" s="1"/>
  <c r="BA62" i="21"/>
  <c r="BA82" i="21" s="1"/>
  <c r="BB98" i="21"/>
  <c r="BC84" i="6" s="1"/>
  <c r="BC56" i="6" s="1"/>
  <c r="AZ62" i="21"/>
  <c r="AZ82" i="21" s="1"/>
  <c r="K84" i="19"/>
  <c r="K83" i="19" s="1"/>
  <c r="O76" i="19"/>
  <c r="M81" i="19"/>
  <c r="F84" i="19"/>
  <c r="G82" i="19" s="1"/>
  <c r="I97" i="19"/>
  <c r="M38" i="18"/>
  <c r="P43" i="18"/>
  <c r="N45" i="6" l="1"/>
  <c r="N32" i="6" s="1"/>
  <c r="M65" i="19"/>
  <c r="AN81" i="19"/>
  <c r="AX36" i="19"/>
  <c r="AV73" i="19"/>
  <c r="AS55" i="19"/>
  <c r="AQ77" i="19"/>
  <c r="AR55" i="19"/>
  <c r="AP77" i="19"/>
  <c r="AY36" i="19"/>
  <c r="AW73" i="19"/>
  <c r="AR58" i="19"/>
  <c r="AP78" i="19"/>
  <c r="AS58" i="19"/>
  <c r="AQ78" i="19"/>
  <c r="AP76" i="19"/>
  <c r="G98" i="19"/>
  <c r="H98" i="19" s="1"/>
  <c r="G97" i="19"/>
  <c r="H97" i="19" s="1"/>
  <c r="BB62" i="21"/>
  <c r="BB82" i="21" s="1"/>
  <c r="BD98" i="21"/>
  <c r="BE84" i="6" s="1"/>
  <c r="BE56" i="6" s="1"/>
  <c r="BE98" i="21"/>
  <c r="BF84" i="6" s="1"/>
  <c r="BF56" i="6" s="1"/>
  <c r="BC62" i="21"/>
  <c r="BC82" i="21" s="1"/>
  <c r="M84" i="19"/>
  <c r="M83" i="19" s="1"/>
  <c r="Q76" i="19"/>
  <c r="O81" i="19"/>
  <c r="F32" i="6"/>
  <c r="H2" i="6" s="1"/>
  <c r="I2" i="6" s="1"/>
  <c r="H82" i="19"/>
  <c r="P45" i="6" l="1"/>
  <c r="P32" i="6" s="1"/>
  <c r="O65" i="19"/>
  <c r="AO45" i="6"/>
  <c r="AO32" i="6" s="1"/>
  <c r="AN65" i="19"/>
  <c r="AN84" i="19"/>
  <c r="AN83" i="19" s="1"/>
  <c r="AP81" i="19"/>
  <c r="BA36" i="19"/>
  <c r="AY73" i="19"/>
  <c r="AU55" i="19"/>
  <c r="AS77" i="19"/>
  <c r="AT55" i="19"/>
  <c r="AR77" i="19"/>
  <c r="AZ36" i="19"/>
  <c r="AX73" i="19"/>
  <c r="AU58" i="19"/>
  <c r="AS78" i="19"/>
  <c r="AT58" i="19"/>
  <c r="AR78" i="19"/>
  <c r="AR76" i="19"/>
  <c r="BF98" i="21"/>
  <c r="BG84" i="6" s="1"/>
  <c r="BG56" i="6" s="1"/>
  <c r="BD62" i="21"/>
  <c r="BD82" i="21" s="1"/>
  <c r="BE62" i="21"/>
  <c r="BE82" i="21" s="1"/>
  <c r="BG98" i="21"/>
  <c r="BH84" i="6" s="1"/>
  <c r="BH56" i="6" s="1"/>
  <c r="O84" i="19"/>
  <c r="O83" i="19" s="1"/>
  <c r="S76" i="19"/>
  <c r="Q81" i="19"/>
  <c r="Q65" i="19" s="1"/>
  <c r="AQ45" i="6" l="1"/>
  <c r="AQ32" i="6" s="1"/>
  <c r="AP65" i="19"/>
  <c r="AP84" i="19"/>
  <c r="AP83" i="19" s="1"/>
  <c r="AW55" i="19"/>
  <c r="AU77" i="19"/>
  <c r="AR81" i="19"/>
  <c r="BB36" i="19"/>
  <c r="AZ73" i="19"/>
  <c r="AV55" i="19"/>
  <c r="AT77" i="19"/>
  <c r="BC36" i="19"/>
  <c r="BA73" i="19"/>
  <c r="AV58" i="19"/>
  <c r="AT78" i="19"/>
  <c r="AW58" i="19"/>
  <c r="AU78" i="19"/>
  <c r="AT76" i="19"/>
  <c r="BI98" i="21"/>
  <c r="BJ84" i="6" s="1"/>
  <c r="BJ56" i="6" s="1"/>
  <c r="BG62" i="21"/>
  <c r="BG82" i="21" s="1"/>
  <c r="BF62" i="21"/>
  <c r="BF82" i="21" s="1"/>
  <c r="BH98" i="21"/>
  <c r="BI84" i="6" s="1"/>
  <c r="BI56" i="6" s="1"/>
  <c r="Q84" i="19"/>
  <c r="Q83" i="19" s="1"/>
  <c r="R45" i="6"/>
  <c r="R32" i="6" s="1"/>
  <c r="U76" i="19"/>
  <c r="S81" i="19"/>
  <c r="S65" i="19" s="1"/>
  <c r="AS45" i="6" l="1"/>
  <c r="AS32" i="6" s="1"/>
  <c r="AR65" i="19"/>
  <c r="AT81" i="19"/>
  <c r="BE36" i="19"/>
  <c r="BC73" i="19"/>
  <c r="BD36" i="19"/>
  <c r="BB73" i="19"/>
  <c r="AR84" i="19"/>
  <c r="AR83" i="19" s="1"/>
  <c r="AX55" i="19"/>
  <c r="AV77" i="19"/>
  <c r="AY55" i="19"/>
  <c r="AW77" i="19"/>
  <c r="AY58" i="19"/>
  <c r="AW78" i="19"/>
  <c r="AX58" i="19"/>
  <c r="AV78" i="19"/>
  <c r="AV76" i="19"/>
  <c r="BH62" i="21"/>
  <c r="BH82" i="21" s="1"/>
  <c r="BJ98" i="21"/>
  <c r="BK84" i="6" s="1"/>
  <c r="BK56" i="6" s="1"/>
  <c r="BK98" i="21"/>
  <c r="BL84" i="6" s="1"/>
  <c r="BL56" i="6" s="1"/>
  <c r="BI62" i="21"/>
  <c r="BI82" i="21" s="1"/>
  <c r="W76" i="19"/>
  <c r="U81" i="19"/>
  <c r="U65" i="19" s="1"/>
  <c r="T45" i="6"/>
  <c r="T32" i="6" s="1"/>
  <c r="S84" i="19"/>
  <c r="S83" i="19" s="1"/>
  <c r="AU45" i="6" l="1"/>
  <c r="AU32" i="6" s="1"/>
  <c r="AT65" i="19"/>
  <c r="AT84" i="19"/>
  <c r="AT83" i="19" s="1"/>
  <c r="BA55" i="19"/>
  <c r="AY77" i="19"/>
  <c r="BF36" i="19"/>
  <c r="BD73" i="19"/>
  <c r="AZ55" i="19"/>
  <c r="AX77" i="19"/>
  <c r="BG36" i="19"/>
  <c r="BE73" i="19"/>
  <c r="AV81" i="19"/>
  <c r="AZ58" i="19"/>
  <c r="AX78" i="19"/>
  <c r="BA58" i="19"/>
  <c r="AY78" i="19"/>
  <c r="AX76" i="19"/>
  <c r="BJ62" i="21"/>
  <c r="BJ82" i="21" s="1"/>
  <c r="BL98" i="21"/>
  <c r="BM84" i="6" s="1"/>
  <c r="BM56" i="6" s="1"/>
  <c r="BM98" i="21"/>
  <c r="BN84" i="6" s="1"/>
  <c r="BN56" i="6" s="1"/>
  <c r="BK62" i="21"/>
  <c r="BK82" i="21" s="1"/>
  <c r="Y76" i="19"/>
  <c r="W81" i="19"/>
  <c r="W65" i="19" s="1"/>
  <c r="V45" i="6"/>
  <c r="V32" i="6" s="1"/>
  <c r="U84" i="19"/>
  <c r="U83" i="19" s="1"/>
  <c r="AW45" i="6" l="1"/>
  <c r="AW32" i="6" s="1"/>
  <c r="AV65" i="19"/>
  <c r="BI36" i="19"/>
  <c r="BG73" i="19"/>
  <c r="BH36" i="19"/>
  <c r="BF73" i="19"/>
  <c r="AX81" i="19"/>
  <c r="BB55" i="19"/>
  <c r="AZ77" i="19"/>
  <c r="BC55" i="19"/>
  <c r="BA77" i="19"/>
  <c r="AV84" i="19"/>
  <c r="AV83" i="19" s="1"/>
  <c r="BC58" i="19"/>
  <c r="BA78" i="19"/>
  <c r="BB58" i="19"/>
  <c r="AZ78" i="19"/>
  <c r="AZ76" i="19"/>
  <c r="BN98" i="21"/>
  <c r="BO84" i="6" s="1"/>
  <c r="BO56" i="6" s="1"/>
  <c r="BL62" i="21"/>
  <c r="BL82" i="21" s="1"/>
  <c r="BM62" i="21"/>
  <c r="BM82" i="21" s="1"/>
  <c r="BO98" i="21"/>
  <c r="BP84" i="6" s="1"/>
  <c r="BP56" i="6" s="1"/>
  <c r="X45" i="6"/>
  <c r="X32" i="6" s="1"/>
  <c r="W84" i="19"/>
  <c r="W83" i="19" s="1"/>
  <c r="AA76" i="19"/>
  <c r="Y81" i="19"/>
  <c r="Y65" i="19" s="1"/>
  <c r="AY45" i="6" l="1"/>
  <c r="AY32" i="6" s="1"/>
  <c r="AX65" i="19"/>
  <c r="AX84" i="19"/>
  <c r="AX83" i="19" s="1"/>
  <c r="BE55" i="19"/>
  <c r="BC77" i="19"/>
  <c r="BJ36" i="19"/>
  <c r="BH73" i="19"/>
  <c r="BD55" i="19"/>
  <c r="BB77" i="19"/>
  <c r="BK36" i="19"/>
  <c r="BI73" i="19"/>
  <c r="AZ81" i="19"/>
  <c r="BD58" i="19"/>
  <c r="BB78" i="19"/>
  <c r="BE58" i="19"/>
  <c r="BC78" i="19"/>
  <c r="BB76" i="19"/>
  <c r="BQ98" i="21"/>
  <c r="BR84" i="6" s="1"/>
  <c r="BR56" i="6" s="1"/>
  <c r="BO62" i="21"/>
  <c r="BO82" i="21" s="1"/>
  <c r="BN62" i="21"/>
  <c r="BN82" i="21" s="1"/>
  <c r="BP98" i="21"/>
  <c r="BQ84" i="6" s="1"/>
  <c r="BQ56" i="6" s="1"/>
  <c r="Z45" i="6"/>
  <c r="Z32" i="6" s="1"/>
  <c r="Y84" i="19"/>
  <c r="Y83" i="19" s="1"/>
  <c r="AC76" i="19"/>
  <c r="AA81" i="19"/>
  <c r="AA65" i="19" s="1"/>
  <c r="AZ84" i="19" l="1"/>
  <c r="AZ83" i="19" s="1"/>
  <c r="AZ65" i="19"/>
  <c r="BB81" i="19"/>
  <c r="BA45" i="6"/>
  <c r="BA32" i="6" s="1"/>
  <c r="BM36" i="19"/>
  <c r="BK73" i="19"/>
  <c r="BL36" i="19"/>
  <c r="BJ73" i="19"/>
  <c r="BF55" i="19"/>
  <c r="BD77" i="19"/>
  <c r="BG55" i="19"/>
  <c r="BE77" i="19"/>
  <c r="BG58" i="19"/>
  <c r="BE78" i="19"/>
  <c r="BF58" i="19"/>
  <c r="BD78" i="19"/>
  <c r="BD76" i="19"/>
  <c r="BP62" i="21"/>
  <c r="BP82" i="21" s="1"/>
  <c r="BR98" i="21"/>
  <c r="BS84" i="6" s="1"/>
  <c r="BS56" i="6" s="1"/>
  <c r="BQ62" i="21"/>
  <c r="BQ82" i="21" s="1"/>
  <c r="BS98" i="21"/>
  <c r="BT84" i="6" s="1"/>
  <c r="BT56" i="6" s="1"/>
  <c r="AB45" i="6"/>
  <c r="AB32" i="6" s="1"/>
  <c r="AA84" i="19"/>
  <c r="AA83" i="19" s="1"/>
  <c r="AE76" i="19"/>
  <c r="AC81" i="19"/>
  <c r="AC65" i="19" s="1"/>
  <c r="BC45" i="6" l="1"/>
  <c r="BC32" i="6" s="1"/>
  <c r="BB65" i="19"/>
  <c r="BB84" i="19"/>
  <c r="BB83" i="19" s="1"/>
  <c r="BI55" i="19"/>
  <c r="BG77" i="19"/>
  <c r="BN36" i="19"/>
  <c r="BL73" i="19"/>
  <c r="BH55" i="19"/>
  <c r="BF77" i="19"/>
  <c r="BO36" i="19"/>
  <c r="BM73" i="19"/>
  <c r="BD81" i="19"/>
  <c r="BH58" i="19"/>
  <c r="BF78" i="19"/>
  <c r="BI58" i="19"/>
  <c r="BG78" i="19"/>
  <c r="BF76" i="19"/>
  <c r="BU98" i="21"/>
  <c r="BV84" i="6" s="1"/>
  <c r="BV56" i="6" s="1"/>
  <c r="BS62" i="21"/>
  <c r="BS82" i="21" s="1"/>
  <c r="BR62" i="21"/>
  <c r="BR82" i="21" s="1"/>
  <c r="BT98" i="21"/>
  <c r="BU84" i="6" s="1"/>
  <c r="BU56" i="6" s="1"/>
  <c r="AD45" i="6"/>
  <c r="AD32" i="6" s="1"/>
  <c r="AC84" i="19"/>
  <c r="AC83" i="19" s="1"/>
  <c r="AG76" i="19"/>
  <c r="AE81" i="19"/>
  <c r="AE65" i="19" s="1"/>
  <c r="BD84" i="19" l="1"/>
  <c r="BD83" i="19" s="1"/>
  <c r="BD65" i="19"/>
  <c r="BF81" i="19"/>
  <c r="BE45" i="6"/>
  <c r="BE32" i="6" s="1"/>
  <c r="BQ36" i="19"/>
  <c r="BO73" i="19"/>
  <c r="BP36" i="19"/>
  <c r="BN73" i="19"/>
  <c r="BJ55" i="19"/>
  <c r="BH77" i="19"/>
  <c r="BK55" i="19"/>
  <c r="BI77" i="19"/>
  <c r="BK58" i="19"/>
  <c r="BI78" i="19"/>
  <c r="BJ58" i="19"/>
  <c r="BH78" i="19"/>
  <c r="BH76" i="19"/>
  <c r="BV98" i="21"/>
  <c r="BW84" i="6" s="1"/>
  <c r="BW56" i="6" s="1"/>
  <c r="BT62" i="21"/>
  <c r="BT82" i="21" s="1"/>
  <c r="BU62" i="21"/>
  <c r="BU82" i="21" s="1"/>
  <c r="BW98" i="21"/>
  <c r="BX84" i="6" s="1"/>
  <c r="BX56" i="6" s="1"/>
  <c r="AF45" i="6"/>
  <c r="AF32" i="6" s="1"/>
  <c r="AE84" i="19"/>
  <c r="AE83" i="19" s="1"/>
  <c r="AI76" i="19"/>
  <c r="AG81" i="19"/>
  <c r="AG65" i="19" s="1"/>
  <c r="BG45" i="6" l="1"/>
  <c r="BG32" i="6" s="1"/>
  <c r="BF65" i="19"/>
  <c r="BF84" i="19"/>
  <c r="BF83" i="19" s="1"/>
  <c r="BM55" i="19"/>
  <c r="BK77" i="19"/>
  <c r="BR36" i="19"/>
  <c r="BP73" i="19"/>
  <c r="BL55" i="19"/>
  <c r="BJ77" i="19"/>
  <c r="BS36" i="19"/>
  <c r="BQ73" i="19"/>
  <c r="BH81" i="19"/>
  <c r="BL58" i="19"/>
  <c r="BJ78" i="19"/>
  <c r="BM58" i="19"/>
  <c r="BK78" i="19"/>
  <c r="BJ76" i="19"/>
  <c r="BY98" i="21"/>
  <c r="BZ84" i="6" s="1"/>
  <c r="BZ56" i="6" s="1"/>
  <c r="BW62" i="21"/>
  <c r="BW82" i="21" s="1"/>
  <c r="BV62" i="21"/>
  <c r="BV82" i="21" s="1"/>
  <c r="BX98" i="21"/>
  <c r="BY84" i="6" s="1"/>
  <c r="BY56" i="6" s="1"/>
  <c r="AH45" i="6"/>
  <c r="AH32" i="6" s="1"/>
  <c r="AG84" i="19"/>
  <c r="AG83" i="19" s="1"/>
  <c r="AK76" i="19"/>
  <c r="AI81" i="19"/>
  <c r="AI65" i="19" s="1"/>
  <c r="BH84" i="19" l="1"/>
  <c r="BH83" i="19" s="1"/>
  <c r="BH65" i="19"/>
  <c r="BJ81" i="19"/>
  <c r="BI45" i="6"/>
  <c r="BI32" i="6" s="1"/>
  <c r="BU36" i="19"/>
  <c r="BS73" i="19"/>
  <c r="BT36" i="19"/>
  <c r="BR73" i="19"/>
  <c r="BN55" i="19"/>
  <c r="BL77" i="19"/>
  <c r="BO55" i="19"/>
  <c r="BM77" i="19"/>
  <c r="BO58" i="19"/>
  <c r="BM78" i="19"/>
  <c r="BN58" i="19"/>
  <c r="BL78" i="19"/>
  <c r="BL76" i="19"/>
  <c r="BZ98" i="21"/>
  <c r="CA84" i="6" s="1"/>
  <c r="CA56" i="6" s="1"/>
  <c r="BX62" i="21"/>
  <c r="BX82" i="21" s="1"/>
  <c r="BY62" i="21"/>
  <c r="BY82" i="21" s="1"/>
  <c r="CA98" i="21"/>
  <c r="CB84" i="6" s="1"/>
  <c r="CB56" i="6" s="1"/>
  <c r="AJ45" i="6"/>
  <c r="AJ32" i="6" s="1"/>
  <c r="AI84" i="19"/>
  <c r="AI83" i="19" s="1"/>
  <c r="AM76" i="19"/>
  <c r="AK81" i="19"/>
  <c r="AK65" i="19" s="1"/>
  <c r="BK45" i="6" l="1"/>
  <c r="BK32" i="6" s="1"/>
  <c r="BJ65" i="19"/>
  <c r="BJ84" i="19"/>
  <c r="BJ83" i="19" s="1"/>
  <c r="BL81" i="19"/>
  <c r="BQ55" i="19"/>
  <c r="BO77" i="19"/>
  <c r="BV36" i="19"/>
  <c r="BT73" i="19"/>
  <c r="BP55" i="19"/>
  <c r="BN77" i="19"/>
  <c r="BW36" i="19"/>
  <c r="BU73" i="19"/>
  <c r="BP58" i="19"/>
  <c r="BN78" i="19"/>
  <c r="BQ58" i="19"/>
  <c r="BO78" i="19"/>
  <c r="BN76" i="19"/>
  <c r="CC98" i="21"/>
  <c r="CD84" i="6" s="1"/>
  <c r="CD56" i="6" s="1"/>
  <c r="CA62" i="21"/>
  <c r="CA82" i="21" s="1"/>
  <c r="BZ62" i="21"/>
  <c r="BZ82" i="21" s="1"/>
  <c r="CB98" i="21"/>
  <c r="CC84" i="6" s="1"/>
  <c r="CC56" i="6" s="1"/>
  <c r="AL45" i="6"/>
  <c r="AL32" i="6" s="1"/>
  <c r="AK84" i="19"/>
  <c r="AK83" i="19" s="1"/>
  <c r="AO76" i="19"/>
  <c r="AM81" i="19"/>
  <c r="AM65" i="19" s="1"/>
  <c r="BM45" i="6" l="1"/>
  <c r="BM32" i="6" s="1"/>
  <c r="BL65" i="19"/>
  <c r="BN81" i="19"/>
  <c r="BL84" i="19"/>
  <c r="BL83" i="19" s="1"/>
  <c r="BY36" i="19"/>
  <c r="BW73" i="19"/>
  <c r="BX36" i="19"/>
  <c r="BV73" i="19"/>
  <c r="BR55" i="19"/>
  <c r="BP77" i="19"/>
  <c r="BS55" i="19"/>
  <c r="BQ77" i="19"/>
  <c r="BS58" i="19"/>
  <c r="BQ78" i="19"/>
  <c r="BR58" i="19"/>
  <c r="BP78" i="19"/>
  <c r="BP76" i="19"/>
  <c r="CD98" i="21"/>
  <c r="CE84" i="6" s="1"/>
  <c r="CE56" i="6" s="1"/>
  <c r="CB62" i="21"/>
  <c r="CB82" i="21" s="1"/>
  <c r="CC62" i="21"/>
  <c r="CC82" i="21" s="1"/>
  <c r="CE98" i="21"/>
  <c r="CF84" i="6" s="1"/>
  <c r="CF56" i="6" s="1"/>
  <c r="AN45" i="6"/>
  <c r="AN32" i="6" s="1"/>
  <c r="AM84" i="19"/>
  <c r="AM83" i="19" s="1"/>
  <c r="AQ76" i="19"/>
  <c r="AO81" i="19"/>
  <c r="AO65" i="19" s="1"/>
  <c r="BO45" i="6" l="1"/>
  <c r="BO32" i="6" s="1"/>
  <c r="BN65" i="19"/>
  <c r="BN84" i="19"/>
  <c r="BN83" i="19" s="1"/>
  <c r="BU55" i="19"/>
  <c r="BS77" i="19"/>
  <c r="BZ36" i="19"/>
  <c r="BX73" i="19"/>
  <c r="BT55" i="19"/>
  <c r="BR77" i="19"/>
  <c r="CA36" i="19"/>
  <c r="BY73" i="19"/>
  <c r="BP81" i="19"/>
  <c r="BT58" i="19"/>
  <c r="BR78" i="19"/>
  <c r="BU58" i="19"/>
  <c r="BS78" i="19"/>
  <c r="BR76" i="19"/>
  <c r="CG98" i="21"/>
  <c r="CH84" i="6" s="1"/>
  <c r="CH56" i="6" s="1"/>
  <c r="CE62" i="21"/>
  <c r="CE82" i="21" s="1"/>
  <c r="CD62" i="21"/>
  <c r="CD82" i="21" s="1"/>
  <c r="CF98" i="21"/>
  <c r="CG84" i="6" s="1"/>
  <c r="CG56" i="6" s="1"/>
  <c r="AP45" i="6"/>
  <c r="AP32" i="6" s="1"/>
  <c r="AO84" i="19"/>
  <c r="AO83" i="19" s="1"/>
  <c r="AS76" i="19"/>
  <c r="AQ81" i="19"/>
  <c r="AQ65" i="19" s="1"/>
  <c r="BP84" i="19" l="1"/>
  <c r="BP83" i="19" s="1"/>
  <c r="BP65" i="19"/>
  <c r="BR81" i="19"/>
  <c r="BQ45" i="6"/>
  <c r="BQ32" i="6" s="1"/>
  <c r="CC36" i="19"/>
  <c r="CA73" i="19"/>
  <c r="CB36" i="19"/>
  <c r="BZ73" i="19"/>
  <c r="BV55" i="19"/>
  <c r="BT77" i="19"/>
  <c r="BW55" i="19"/>
  <c r="BU77" i="19"/>
  <c r="BV58" i="19"/>
  <c r="BT78" i="19"/>
  <c r="BW58" i="19"/>
  <c r="BU78" i="19"/>
  <c r="BT76" i="19"/>
  <c r="CF62" i="21"/>
  <c r="CF82" i="21" s="1"/>
  <c r="CH98" i="21"/>
  <c r="CI84" i="6" s="1"/>
  <c r="CI56" i="6" s="1"/>
  <c r="CG62" i="21"/>
  <c r="CG82" i="21" s="1"/>
  <c r="CI98" i="21"/>
  <c r="CJ84" i="6" s="1"/>
  <c r="CJ56" i="6" s="1"/>
  <c r="AR45" i="6"/>
  <c r="AR32" i="6" s="1"/>
  <c r="AQ84" i="19"/>
  <c r="AQ83" i="19" s="1"/>
  <c r="AU76" i="19"/>
  <c r="AS81" i="19"/>
  <c r="AS65" i="19" s="1"/>
  <c r="BS45" i="6" l="1"/>
  <c r="BS32" i="6" s="1"/>
  <c r="BR65" i="19"/>
  <c r="BR84" i="19"/>
  <c r="BR83" i="19" s="1"/>
  <c r="BT81" i="19"/>
  <c r="BY55" i="19"/>
  <c r="BW77" i="19"/>
  <c r="CD36" i="19"/>
  <c r="CB73" i="19"/>
  <c r="BX55" i="19"/>
  <c r="BV77" i="19"/>
  <c r="CE36" i="19"/>
  <c r="CC73" i="19"/>
  <c r="BY58" i="19"/>
  <c r="BW78" i="19"/>
  <c r="BX58" i="19"/>
  <c r="BV78" i="19"/>
  <c r="BV76" i="19"/>
  <c r="CK98" i="21"/>
  <c r="CL84" i="6" s="1"/>
  <c r="CL56" i="6" s="1"/>
  <c r="CI62" i="21"/>
  <c r="CI82" i="21" s="1"/>
  <c r="CH62" i="21"/>
  <c r="CH82" i="21" s="1"/>
  <c r="CJ98" i="21"/>
  <c r="CK84" i="6" s="1"/>
  <c r="CK56" i="6" s="1"/>
  <c r="AT45" i="6"/>
  <c r="AT32" i="6" s="1"/>
  <c r="AS84" i="19"/>
  <c r="AS83" i="19" s="1"/>
  <c r="AW76" i="19"/>
  <c r="AU81" i="19"/>
  <c r="AU65" i="19" s="1"/>
  <c r="BT84" i="19" l="1"/>
  <c r="BT83" i="19" s="1"/>
  <c r="BT65" i="19"/>
  <c r="BU45" i="6"/>
  <c r="BU32" i="6" s="1"/>
  <c r="CG36" i="19"/>
  <c r="CE73" i="19"/>
  <c r="CF36" i="19"/>
  <c r="CD73" i="19"/>
  <c r="BZ55" i="19"/>
  <c r="BX77" i="19"/>
  <c r="CA55" i="19"/>
  <c r="BY77" i="19"/>
  <c r="BV81" i="19"/>
  <c r="BZ58" i="19"/>
  <c r="BX78" i="19"/>
  <c r="CA58" i="19"/>
  <c r="BY78" i="19"/>
  <c r="BX76" i="19"/>
  <c r="CL98" i="21"/>
  <c r="CM84" i="6" s="1"/>
  <c r="CM56" i="6" s="1"/>
  <c r="CJ62" i="21"/>
  <c r="CJ82" i="21" s="1"/>
  <c r="CK62" i="21"/>
  <c r="CK82" i="21" s="1"/>
  <c r="CM98" i="21"/>
  <c r="CN84" i="6" s="1"/>
  <c r="CN56" i="6" s="1"/>
  <c r="AV45" i="6"/>
  <c r="AV32" i="6" s="1"/>
  <c r="AU84" i="19"/>
  <c r="AU83" i="19" s="1"/>
  <c r="AY76" i="19"/>
  <c r="AW81" i="19"/>
  <c r="AW65" i="19" s="1"/>
  <c r="BW45" i="6" l="1"/>
  <c r="BW32" i="6" s="1"/>
  <c r="BV65" i="19"/>
  <c r="BX81" i="19"/>
  <c r="BV84" i="19"/>
  <c r="BV83" i="19" s="1"/>
  <c r="CC55" i="19"/>
  <c r="CA77" i="19"/>
  <c r="CH36" i="19"/>
  <c r="CF73" i="19"/>
  <c r="CB55" i="19"/>
  <c r="BZ77" i="19"/>
  <c r="CI36" i="19"/>
  <c r="CG73" i="19"/>
  <c r="CC58" i="19"/>
  <c r="CA78" i="19"/>
  <c r="CB58" i="19"/>
  <c r="BZ78" i="19"/>
  <c r="BZ76" i="19"/>
  <c r="CO98" i="21"/>
  <c r="CP84" i="6" s="1"/>
  <c r="CP56" i="6" s="1"/>
  <c r="CM62" i="21"/>
  <c r="CM82" i="21" s="1"/>
  <c r="CL62" i="21"/>
  <c r="CL82" i="21" s="1"/>
  <c r="CN98" i="21"/>
  <c r="CO84" i="6" s="1"/>
  <c r="CO56" i="6" s="1"/>
  <c r="AX45" i="6"/>
  <c r="AX32" i="6" s="1"/>
  <c r="AW84" i="19"/>
  <c r="AW83" i="19" s="1"/>
  <c r="BA76" i="19"/>
  <c r="AY81" i="19"/>
  <c r="AY65" i="19" s="1"/>
  <c r="BY45" i="6" l="1"/>
  <c r="BY32" i="6" s="1"/>
  <c r="BX65" i="19"/>
  <c r="BX84" i="19"/>
  <c r="BX83" i="19" s="1"/>
  <c r="CK36" i="19"/>
  <c r="CI73" i="19"/>
  <c r="CJ36" i="19"/>
  <c r="CH73" i="19"/>
  <c r="CD55" i="19"/>
  <c r="CB77" i="19"/>
  <c r="CE55" i="19"/>
  <c r="CC77" i="19"/>
  <c r="CD58" i="19"/>
  <c r="CB78" i="19"/>
  <c r="BZ81" i="19"/>
  <c r="CE58" i="19"/>
  <c r="CC78" i="19"/>
  <c r="CB76" i="19"/>
  <c r="CB81" i="19" s="1"/>
  <c r="CB65" i="19" s="1"/>
  <c r="CP98" i="21"/>
  <c r="CQ84" i="6" s="1"/>
  <c r="CQ56" i="6" s="1"/>
  <c r="CN62" i="21"/>
  <c r="CN82" i="21" s="1"/>
  <c r="CO62" i="21"/>
  <c r="CO82" i="21" s="1"/>
  <c r="CQ98" i="21"/>
  <c r="CR84" i="6" s="1"/>
  <c r="CR56" i="6" s="1"/>
  <c r="AZ45" i="6"/>
  <c r="AZ32" i="6" s="1"/>
  <c r="AY84" i="19"/>
  <c r="AY83" i="19" s="1"/>
  <c r="BC76" i="19"/>
  <c r="BA81" i="19"/>
  <c r="BA65" i="19" s="1"/>
  <c r="CA45" i="6" l="1"/>
  <c r="CA32" i="6" s="1"/>
  <c r="BZ65" i="19"/>
  <c r="BZ84" i="19"/>
  <c r="BZ83" i="19" s="1"/>
  <c r="CG55" i="19"/>
  <c r="CE77" i="19"/>
  <c r="CL36" i="19"/>
  <c r="CJ73" i="19"/>
  <c r="CF55" i="19"/>
  <c r="CD77" i="19"/>
  <c r="CM36" i="19"/>
  <c r="CK73" i="19"/>
  <c r="CG58" i="19"/>
  <c r="CE78" i="19"/>
  <c r="CF58" i="19"/>
  <c r="CD78" i="19"/>
  <c r="CC45" i="6"/>
  <c r="CC32" i="6" s="1"/>
  <c r="CB84" i="19"/>
  <c r="CB83" i="19" s="1"/>
  <c r="CD76" i="19"/>
  <c r="CS98" i="21"/>
  <c r="CT84" i="6" s="1"/>
  <c r="CT56" i="6" s="1"/>
  <c r="CQ62" i="21"/>
  <c r="CQ82" i="21" s="1"/>
  <c r="CP62" i="21"/>
  <c r="CP82" i="21" s="1"/>
  <c r="CR98" i="21"/>
  <c r="CS84" i="6" s="1"/>
  <c r="CS56" i="6" s="1"/>
  <c r="BB45" i="6"/>
  <c r="BB32" i="6" s="1"/>
  <c r="BA84" i="19"/>
  <c r="BA83" i="19" s="1"/>
  <c r="BE76" i="19"/>
  <c r="BC81" i="19"/>
  <c r="BC65" i="19" s="1"/>
  <c r="CO36" i="19" l="1"/>
  <c r="CM73" i="19"/>
  <c r="CN36" i="19"/>
  <c r="CL73" i="19"/>
  <c r="CH55" i="19"/>
  <c r="CF77" i="19"/>
  <c r="CI55" i="19"/>
  <c r="CG77" i="19"/>
  <c r="CH58" i="19"/>
  <c r="CF78" i="19"/>
  <c r="CD81" i="19"/>
  <c r="CI58" i="19"/>
  <c r="CG78" i="19"/>
  <c r="CF76" i="19"/>
  <c r="CF81" i="19" s="1"/>
  <c r="CF65" i="19" s="1"/>
  <c r="CT98" i="21"/>
  <c r="CU84" i="6" s="1"/>
  <c r="CU56" i="6" s="1"/>
  <c r="CR62" i="21"/>
  <c r="CR82" i="21" s="1"/>
  <c r="CS62" i="21"/>
  <c r="CS82" i="21" s="1"/>
  <c r="CU98" i="21"/>
  <c r="CV84" i="6" s="1"/>
  <c r="CV56" i="6" s="1"/>
  <c r="BD45" i="6"/>
  <c r="BD32" i="6" s="1"/>
  <c r="BC84" i="19"/>
  <c r="BC83" i="19" s="1"/>
  <c r="BG76" i="19"/>
  <c r="BE81" i="19"/>
  <c r="BE65" i="19" s="1"/>
  <c r="CE45" i="6" l="1"/>
  <c r="CE32" i="6" s="1"/>
  <c r="CD65" i="19"/>
  <c r="CK55" i="19"/>
  <c r="CI77" i="19"/>
  <c r="CP36" i="19"/>
  <c r="CN73" i="19"/>
  <c r="CD84" i="19"/>
  <c r="CD83" i="19" s="1"/>
  <c r="CJ55" i="19"/>
  <c r="CH77" i="19"/>
  <c r="CQ36" i="19"/>
  <c r="CO73" i="19"/>
  <c r="CK58" i="19"/>
  <c r="CI78" i="19"/>
  <c r="CJ58" i="19"/>
  <c r="CH78" i="19"/>
  <c r="CG45" i="6"/>
  <c r="CG32" i="6" s="1"/>
  <c r="CF84" i="19"/>
  <c r="CF83" i="19" s="1"/>
  <c r="CH76" i="19"/>
  <c r="CW98" i="21"/>
  <c r="CX84" i="6" s="1"/>
  <c r="CX56" i="6" s="1"/>
  <c r="CU62" i="21"/>
  <c r="CU82" i="21" s="1"/>
  <c r="CT62" i="21"/>
  <c r="CT82" i="21" s="1"/>
  <c r="CV98" i="21"/>
  <c r="CW84" i="6" s="1"/>
  <c r="CW56" i="6" s="1"/>
  <c r="BF45" i="6"/>
  <c r="BF32" i="6" s="1"/>
  <c r="BE84" i="19"/>
  <c r="BE83" i="19" s="1"/>
  <c r="BI76" i="19"/>
  <c r="BG81" i="19"/>
  <c r="BG65" i="19" s="1"/>
  <c r="CS36" i="19" l="1"/>
  <c r="CQ73" i="19"/>
  <c r="CR36" i="19"/>
  <c r="CP73" i="19"/>
  <c r="CL55" i="19"/>
  <c r="CJ77" i="19"/>
  <c r="CM55" i="19"/>
  <c r="CK77" i="19"/>
  <c r="CH81" i="19"/>
  <c r="CL58" i="19"/>
  <c r="CJ78" i="19"/>
  <c r="CM58" i="19"/>
  <c r="CK78" i="19"/>
  <c r="CJ76" i="19"/>
  <c r="CX98" i="21"/>
  <c r="CY84" i="6" s="1"/>
  <c r="CY56" i="6" s="1"/>
  <c r="CV62" i="21"/>
  <c r="CV82" i="21" s="1"/>
  <c r="CW62" i="21"/>
  <c r="CW82" i="21" s="1"/>
  <c r="CY98" i="21"/>
  <c r="CZ84" i="6" s="1"/>
  <c r="CZ56" i="6" s="1"/>
  <c r="BH45" i="6"/>
  <c r="BH32" i="6" s="1"/>
  <c r="BG84" i="19"/>
  <c r="BG83" i="19" s="1"/>
  <c r="BK76" i="19"/>
  <c r="BI81" i="19"/>
  <c r="BI65" i="19" s="1"/>
  <c r="CI45" i="6" l="1"/>
  <c r="CI32" i="6" s="1"/>
  <c r="CH65" i="19"/>
  <c r="CJ81" i="19"/>
  <c r="CH84" i="19"/>
  <c r="CH83" i="19" s="1"/>
  <c r="CO55" i="19"/>
  <c r="CM77" i="19"/>
  <c r="CT36" i="19"/>
  <c r="CR73" i="19"/>
  <c r="CN55" i="19"/>
  <c r="CL77" i="19"/>
  <c r="CU36" i="19"/>
  <c r="CS73" i="19"/>
  <c r="CO58" i="19"/>
  <c r="CM78" i="19"/>
  <c r="CN58" i="19"/>
  <c r="CL78" i="19"/>
  <c r="CL76" i="19"/>
  <c r="DA98" i="21"/>
  <c r="DB84" i="6" s="1"/>
  <c r="DB56" i="6" s="1"/>
  <c r="CY62" i="21"/>
  <c r="CY82" i="21" s="1"/>
  <c r="CX62" i="21"/>
  <c r="CX82" i="21" s="1"/>
  <c r="CZ98" i="21"/>
  <c r="DA84" i="6" s="1"/>
  <c r="DA56" i="6" s="1"/>
  <c r="BJ45" i="6"/>
  <c r="BJ32" i="6" s="1"/>
  <c r="BI84" i="19"/>
  <c r="BI83" i="19" s="1"/>
  <c r="BM76" i="19"/>
  <c r="BK81" i="19"/>
  <c r="BK65" i="19" s="1"/>
  <c r="CJ84" i="19" l="1"/>
  <c r="CJ83" i="19" s="1"/>
  <c r="CJ65" i="19"/>
  <c r="CK45" i="6"/>
  <c r="CK32" i="6" s="1"/>
  <c r="CW36" i="19"/>
  <c r="CU73" i="19"/>
  <c r="CV36" i="19"/>
  <c r="CT73" i="19"/>
  <c r="CP55" i="19"/>
  <c r="CN77" i="19"/>
  <c r="CQ55" i="19"/>
  <c r="CO77" i="19"/>
  <c r="CL81" i="19"/>
  <c r="CP58" i="19"/>
  <c r="CN78" i="19"/>
  <c r="CQ58" i="19"/>
  <c r="CO78" i="19"/>
  <c r="CN76" i="19"/>
  <c r="DB98" i="21"/>
  <c r="DC84" i="6" s="1"/>
  <c r="DC56" i="6" s="1"/>
  <c r="CZ62" i="21"/>
  <c r="CZ82" i="21" s="1"/>
  <c r="DA62" i="21"/>
  <c r="DA82" i="21" s="1"/>
  <c r="DC98" i="21"/>
  <c r="DD84" i="6" s="1"/>
  <c r="DD56" i="6" s="1"/>
  <c r="BL45" i="6"/>
  <c r="BL32" i="6" s="1"/>
  <c r="BK84" i="19"/>
  <c r="BK83" i="19" s="1"/>
  <c r="BO76" i="19"/>
  <c r="BM81" i="19"/>
  <c r="BM65" i="19" s="1"/>
  <c r="CM45" i="6" l="1"/>
  <c r="CM32" i="6" s="1"/>
  <c r="CL65" i="19"/>
  <c r="CN81" i="19"/>
  <c r="CL84" i="19"/>
  <c r="CL83" i="19" s="1"/>
  <c r="CS55" i="19"/>
  <c r="CQ77" i="19"/>
  <c r="CX36" i="19"/>
  <c r="CV73" i="19"/>
  <c r="CR55" i="19"/>
  <c r="CP77" i="19"/>
  <c r="CY36" i="19"/>
  <c r="CW73" i="19"/>
  <c r="CS58" i="19"/>
  <c r="CQ78" i="19"/>
  <c r="CR58" i="19"/>
  <c r="CP78" i="19"/>
  <c r="CP76" i="19"/>
  <c r="DC62" i="21"/>
  <c r="DC82" i="21" s="1"/>
  <c r="DB62" i="21"/>
  <c r="DB82" i="21" s="1"/>
  <c r="DD98" i="21"/>
  <c r="DE84" i="6" s="1"/>
  <c r="DE56" i="6" s="1"/>
  <c r="BN45" i="6"/>
  <c r="BN32" i="6" s="1"/>
  <c r="BM84" i="19"/>
  <c r="BM83" i="19" s="1"/>
  <c r="BQ76" i="19"/>
  <c r="BO81" i="19"/>
  <c r="BO65" i="19" s="1"/>
  <c r="CO45" i="6" l="1"/>
  <c r="CO32" i="6" s="1"/>
  <c r="CN65" i="19"/>
  <c r="CN84" i="19"/>
  <c r="CN83" i="19" s="1"/>
  <c r="DA36" i="19"/>
  <c r="CY73" i="19"/>
  <c r="CZ36" i="19"/>
  <c r="CX73" i="19"/>
  <c r="CT55" i="19"/>
  <c r="CR77" i="19"/>
  <c r="CU55" i="19"/>
  <c r="CS77" i="19"/>
  <c r="CP81" i="19"/>
  <c r="CT58" i="19"/>
  <c r="CR78" i="19"/>
  <c r="CU58" i="19"/>
  <c r="CS78" i="19"/>
  <c r="CR76" i="19"/>
  <c r="DE62" i="21"/>
  <c r="DE82" i="21" s="1"/>
  <c r="DE98" i="21"/>
  <c r="DF84" i="6" s="1"/>
  <c r="DF56" i="6" s="1"/>
  <c r="DF98" i="21"/>
  <c r="DD62" i="21"/>
  <c r="DD82" i="21" s="1"/>
  <c r="BP45" i="6"/>
  <c r="BP32" i="6" s="1"/>
  <c r="BO84" i="19"/>
  <c r="BO83" i="19" s="1"/>
  <c r="BS76" i="19"/>
  <c r="BQ81" i="19"/>
  <c r="BQ65" i="19" s="1"/>
  <c r="CQ45" i="6" l="1"/>
  <c r="CQ32" i="6" s="1"/>
  <c r="CP65" i="19"/>
  <c r="CR81" i="19"/>
  <c r="CP84" i="19"/>
  <c r="CP83" i="19" s="1"/>
  <c r="CW55" i="19"/>
  <c r="CU77" i="19"/>
  <c r="DB36" i="19"/>
  <c r="CZ73" i="19"/>
  <c r="CV55" i="19"/>
  <c r="CT77" i="19"/>
  <c r="DC36" i="19"/>
  <c r="DA73" i="19"/>
  <c r="CW58" i="19"/>
  <c r="CU78" i="19"/>
  <c r="CV58" i="19"/>
  <c r="CT78" i="19"/>
  <c r="CT76" i="19"/>
  <c r="DF62" i="21"/>
  <c r="DF82" i="21" s="1"/>
  <c r="DG84" i="6"/>
  <c r="DG56" i="6" s="1"/>
  <c r="BR45" i="6"/>
  <c r="BR32" i="6" s="1"/>
  <c r="BQ84" i="19"/>
  <c r="BQ83" i="19" s="1"/>
  <c r="BU76" i="19"/>
  <c r="BS81" i="19"/>
  <c r="BS65" i="19" s="1"/>
  <c r="CS45" i="6" l="1"/>
  <c r="CS32" i="6" s="1"/>
  <c r="CR65" i="19"/>
  <c r="CR84" i="19"/>
  <c r="CR83" i="19" s="1"/>
  <c r="DE36" i="19"/>
  <c r="DE73" i="19" s="1"/>
  <c r="DC73" i="19"/>
  <c r="DD36" i="19"/>
  <c r="DB73" i="19"/>
  <c r="CX55" i="19"/>
  <c r="CV77" i="19"/>
  <c r="CY55" i="19"/>
  <c r="CW77" i="19"/>
  <c r="CT81" i="19"/>
  <c r="CX58" i="19"/>
  <c r="CV78" i="19"/>
  <c r="CY58" i="19"/>
  <c r="CW78" i="19"/>
  <c r="CV76" i="19"/>
  <c r="BT45" i="6"/>
  <c r="BT32" i="6" s="1"/>
  <c r="BS84" i="19"/>
  <c r="BS83" i="19" s="1"/>
  <c r="BW76" i="19"/>
  <c r="BU81" i="19"/>
  <c r="BU65" i="19" s="1"/>
  <c r="CU45" i="6" l="1"/>
  <c r="CU32" i="6" s="1"/>
  <c r="CT65" i="19"/>
  <c r="CV81" i="19"/>
  <c r="CT84" i="19"/>
  <c r="CT83" i="19" s="1"/>
  <c r="DA55" i="19"/>
  <c r="CY77" i="19"/>
  <c r="DF36" i="19"/>
  <c r="DF73" i="19" s="1"/>
  <c r="DD73" i="19"/>
  <c r="CZ55" i="19"/>
  <c r="CX77" i="19"/>
  <c r="DA58" i="19"/>
  <c r="CY78" i="19"/>
  <c r="CZ58" i="19"/>
  <c r="CX78" i="19"/>
  <c r="CX76" i="19"/>
  <c r="BV45" i="6"/>
  <c r="BV32" i="6" s="1"/>
  <c r="BU84" i="19"/>
  <c r="BU83" i="19" s="1"/>
  <c r="BY76" i="19"/>
  <c r="BW81" i="19"/>
  <c r="BW65" i="19" s="1"/>
  <c r="CV84" i="19" l="1"/>
  <c r="CV83" i="19" s="1"/>
  <c r="CV65" i="19"/>
  <c r="CW45" i="6"/>
  <c r="CW32" i="6" s="1"/>
  <c r="DB55" i="19"/>
  <c r="CZ77" i="19"/>
  <c r="DC55" i="19"/>
  <c r="DA77" i="19"/>
  <c r="DB58" i="19"/>
  <c r="CZ78" i="19"/>
  <c r="CX81" i="19"/>
  <c r="DC58" i="19"/>
  <c r="DA78" i="19"/>
  <c r="CZ76" i="19"/>
  <c r="CZ81" i="19" s="1"/>
  <c r="CZ65" i="19" s="1"/>
  <c r="BX45" i="6"/>
  <c r="BX32" i="6" s="1"/>
  <c r="BW84" i="19"/>
  <c r="BW83" i="19" s="1"/>
  <c r="CA76" i="19"/>
  <c r="BY81" i="19"/>
  <c r="BY65" i="19" s="1"/>
  <c r="CY45" i="6" l="1"/>
  <c r="CY32" i="6" s="1"/>
  <c r="CX65" i="19"/>
  <c r="DE55" i="19"/>
  <c r="DE77" i="19" s="1"/>
  <c r="DC77" i="19"/>
  <c r="DD55" i="19"/>
  <c r="DB77" i="19"/>
  <c r="DE58" i="19"/>
  <c r="DE78" i="19" s="1"/>
  <c r="DC78" i="19"/>
  <c r="CX84" i="19"/>
  <c r="CX83" i="19" s="1"/>
  <c r="DD58" i="19"/>
  <c r="DB78" i="19"/>
  <c r="DA45" i="6"/>
  <c r="DA32" i="6" s="1"/>
  <c r="CZ84" i="19"/>
  <c r="CZ83" i="19" s="1"/>
  <c r="DB76" i="19"/>
  <c r="CC76" i="19"/>
  <c r="CA81" i="19"/>
  <c r="CA65" i="19" s="1"/>
  <c r="BZ45" i="6"/>
  <c r="BZ32" i="6" s="1"/>
  <c r="BY84" i="19"/>
  <c r="BY83" i="19" s="1"/>
  <c r="DB81" i="19" l="1"/>
  <c r="DF55" i="19"/>
  <c r="DF77" i="19" s="1"/>
  <c r="DD77" i="19"/>
  <c r="DF58" i="19"/>
  <c r="DF78" i="19" s="1"/>
  <c r="DD78" i="19"/>
  <c r="DF76" i="19"/>
  <c r="DD76" i="19"/>
  <c r="DD81" i="19" s="1"/>
  <c r="DD65" i="19" s="1"/>
  <c r="CA84" i="19"/>
  <c r="CA83" i="19" s="1"/>
  <c r="CB45" i="6"/>
  <c r="CB32" i="6" s="1"/>
  <c r="CE76" i="19"/>
  <c r="CC81" i="19"/>
  <c r="CC65" i="19" s="1"/>
  <c r="DB84" i="19" l="1"/>
  <c r="DB83" i="19" s="1"/>
  <c r="DB65" i="19"/>
  <c r="DC45" i="6"/>
  <c r="DC32" i="6" s="1"/>
  <c r="DF81" i="19"/>
  <c r="DE45" i="6"/>
  <c r="DE32" i="6" s="1"/>
  <c r="DD84" i="19"/>
  <c r="DD83" i="19" s="1"/>
  <c r="CD45" i="6"/>
  <c r="CD32" i="6" s="1"/>
  <c r="CC84" i="19"/>
  <c r="CC83" i="19" s="1"/>
  <c r="CG76" i="19"/>
  <c r="CE81" i="19"/>
  <c r="CE65" i="19" s="1"/>
  <c r="DF84" i="19" l="1"/>
  <c r="DF83" i="19" s="1"/>
  <c r="DF65" i="19"/>
  <c r="DG45" i="6"/>
  <c r="DG32" i="6" s="1"/>
  <c r="CF45" i="6"/>
  <c r="CF32" i="6" s="1"/>
  <c r="CE84" i="19"/>
  <c r="CE83" i="19" s="1"/>
  <c r="CI76" i="19"/>
  <c r="CG81" i="19"/>
  <c r="CG65" i="19" s="1"/>
  <c r="CH45" i="6" l="1"/>
  <c r="CH32" i="6" s="1"/>
  <c r="CG84" i="19"/>
  <c r="CG83" i="19" s="1"/>
  <c r="CK76" i="19"/>
  <c r="CI81" i="19"/>
  <c r="CI65" i="19" s="1"/>
  <c r="CJ45" i="6" l="1"/>
  <c r="CJ32" i="6" s="1"/>
  <c r="CI84" i="19"/>
  <c r="CI83" i="19" s="1"/>
  <c r="CM76" i="19"/>
  <c r="CK81" i="19"/>
  <c r="CK65" i="19" s="1"/>
  <c r="CL45" i="6" l="1"/>
  <c r="CL32" i="6" s="1"/>
  <c r="CK84" i="19"/>
  <c r="CK83" i="19" s="1"/>
  <c r="CO76" i="19"/>
  <c r="CM81" i="19"/>
  <c r="CM65" i="19" s="1"/>
  <c r="CN45" i="6" l="1"/>
  <c r="CN32" i="6" s="1"/>
  <c r="CM84" i="19"/>
  <c r="CM83" i="19" s="1"/>
  <c r="CQ76" i="19"/>
  <c r="CO81" i="19"/>
  <c r="CO65" i="19" s="1"/>
  <c r="CP45" i="6" l="1"/>
  <c r="CP32" i="6" s="1"/>
  <c r="CO84" i="19"/>
  <c r="CO83" i="19" s="1"/>
  <c r="CS76" i="19"/>
  <c r="CQ81" i="19"/>
  <c r="CQ65" i="19" s="1"/>
  <c r="CR45" i="6" l="1"/>
  <c r="CR32" i="6" s="1"/>
  <c r="CQ84" i="19"/>
  <c r="CQ83" i="19" s="1"/>
  <c r="CU76" i="19"/>
  <c r="CS81" i="19"/>
  <c r="CS65" i="19" s="1"/>
  <c r="CT45" i="6" l="1"/>
  <c r="CT32" i="6" s="1"/>
  <c r="CS84" i="19"/>
  <c r="CS83" i="19" s="1"/>
  <c r="CW76" i="19"/>
  <c r="CU81" i="19"/>
  <c r="CU65" i="19" s="1"/>
  <c r="CV45" i="6" l="1"/>
  <c r="CV32" i="6" s="1"/>
  <c r="CU84" i="19"/>
  <c r="CU83" i="19" s="1"/>
  <c r="CY76" i="19"/>
  <c r="CW81" i="19"/>
  <c r="CW65" i="19" s="1"/>
  <c r="CX45" i="6" l="1"/>
  <c r="CX32" i="6" s="1"/>
  <c r="CW84" i="19"/>
  <c r="CW83" i="19" s="1"/>
  <c r="DA76" i="19"/>
  <c r="CY81" i="19"/>
  <c r="CY65" i="19" s="1"/>
  <c r="CZ45" i="6" l="1"/>
  <c r="CZ32" i="6" s="1"/>
  <c r="CY84" i="19"/>
  <c r="CY83" i="19" s="1"/>
  <c r="DC76" i="19"/>
  <c r="DA81" i="19"/>
  <c r="DA65" i="19" s="1"/>
  <c r="DB45" i="6" l="1"/>
  <c r="DB32" i="6" s="1"/>
  <c r="DA84" i="19"/>
  <c r="DA83" i="19" s="1"/>
  <c r="DC81" i="19"/>
  <c r="DC65" i="19" s="1"/>
  <c r="DE76" i="19" l="1"/>
  <c r="DE81" i="19" s="1"/>
  <c r="DE65" i="19" s="1"/>
  <c r="DD45" i="6"/>
  <c r="DD32" i="6" s="1"/>
  <c r="DC84" i="19"/>
  <c r="DC83" i="19" s="1"/>
  <c r="DF45" i="6" l="1"/>
  <c r="DF32" i="6" s="1"/>
  <c r="DE84" i="19"/>
  <c r="DE83" i="19" s="1"/>
  <c r="D68" i="19"/>
  <c r="D32" i="6" l="1"/>
  <c r="C21" i="30" s="1"/>
  <c r="D74" i="6"/>
  <c r="E101" i="22" l="1"/>
  <c r="I75" i="20"/>
  <c r="K37" i="20"/>
  <c r="K29" i="20" l="1"/>
  <c r="K75" i="20"/>
  <c r="P48" i="18"/>
  <c r="M48" i="18" s="1"/>
  <c r="H52" i="20"/>
  <c r="F52" i="20" s="1"/>
  <c r="AY50" i="20" l="1"/>
  <c r="BC50" i="20"/>
  <c r="BC76" i="20" s="1"/>
  <c r="BG50" i="20"/>
  <c r="BK50" i="20"/>
  <c r="BO50" i="20"/>
  <c r="BS50" i="20"/>
  <c r="BW50" i="20"/>
  <c r="CA50" i="20"/>
  <c r="CE50" i="20"/>
  <c r="CI50" i="20"/>
  <c r="CM50" i="20"/>
  <c r="CQ50" i="20"/>
  <c r="CQ45" i="20" s="1"/>
  <c r="CQ67" i="20" s="1"/>
  <c r="CU50" i="20"/>
  <c r="CY50" i="20"/>
  <c r="CY45" i="20" s="1"/>
  <c r="CY67" i="20" s="1"/>
  <c r="DC50" i="20"/>
  <c r="L50" i="20"/>
  <c r="L76" i="20" s="1"/>
  <c r="P50" i="20"/>
  <c r="T50" i="20"/>
  <c r="X50" i="20"/>
  <c r="AB50" i="20"/>
  <c r="AF50" i="20"/>
  <c r="AJ50" i="20"/>
  <c r="AN50" i="20"/>
  <c r="AR50" i="20"/>
  <c r="AV50" i="20"/>
  <c r="AG50" i="20"/>
  <c r="AO50" i="20"/>
  <c r="AW50" i="20"/>
  <c r="AW45" i="20" s="1"/>
  <c r="AW67" i="20" s="1"/>
  <c r="BA50" i="20"/>
  <c r="BA76" i="20" s="1"/>
  <c r="BI50" i="20"/>
  <c r="BU50" i="20"/>
  <c r="BU76" i="20" s="1"/>
  <c r="BU80" i="20" s="1"/>
  <c r="CC50" i="20"/>
  <c r="CK50" i="20"/>
  <c r="CK45" i="20" s="1"/>
  <c r="CK67" i="20" s="1"/>
  <c r="CS50" i="20"/>
  <c r="CS76" i="20" s="1"/>
  <c r="DA50" i="20"/>
  <c r="N50" i="20"/>
  <c r="V50" i="20"/>
  <c r="AD50" i="20"/>
  <c r="AD45" i="20" s="1"/>
  <c r="AD67" i="20" s="1"/>
  <c r="AL50" i="20"/>
  <c r="AT50" i="20"/>
  <c r="AX50" i="20"/>
  <c r="BJ50" i="20"/>
  <c r="BR50" i="20"/>
  <c r="BZ50" i="20"/>
  <c r="CH50" i="20"/>
  <c r="CP50" i="20"/>
  <c r="CX50" i="20"/>
  <c r="DF50" i="20"/>
  <c r="DF45" i="20" s="1"/>
  <c r="DF67" i="20" s="1"/>
  <c r="O50" i="20"/>
  <c r="AA50" i="20"/>
  <c r="AI50" i="20"/>
  <c r="AQ50" i="20"/>
  <c r="AZ50" i="20"/>
  <c r="BD50" i="20"/>
  <c r="BD45" i="20" s="1"/>
  <c r="BD67" i="20" s="1"/>
  <c r="BH50" i="20"/>
  <c r="BL50" i="20"/>
  <c r="BL45" i="20" s="1"/>
  <c r="BL67" i="20" s="1"/>
  <c r="BP50" i="20"/>
  <c r="BP45" i="20" s="1"/>
  <c r="BP67" i="20" s="1"/>
  <c r="BT50" i="20"/>
  <c r="BT76" i="20" s="1"/>
  <c r="BX50" i="20"/>
  <c r="CB50" i="20"/>
  <c r="CF50" i="20"/>
  <c r="CJ50" i="20"/>
  <c r="CN50" i="20"/>
  <c r="CR50" i="20"/>
  <c r="CR45" i="20" s="1"/>
  <c r="CR67" i="20" s="1"/>
  <c r="CV50" i="20"/>
  <c r="CV45" i="20" s="1"/>
  <c r="CV67" i="20" s="1"/>
  <c r="CZ50" i="20"/>
  <c r="DD50" i="20"/>
  <c r="M50" i="20"/>
  <c r="Q50" i="20"/>
  <c r="U50" i="20"/>
  <c r="Y50" i="20"/>
  <c r="Y76" i="20" s="1"/>
  <c r="AC50" i="20"/>
  <c r="AK50" i="20"/>
  <c r="AS50" i="20"/>
  <c r="AS45" i="20" s="1"/>
  <c r="AS67" i="20" s="1"/>
  <c r="BE50" i="20"/>
  <c r="BE76" i="20" s="1"/>
  <c r="BM50" i="20"/>
  <c r="BM76" i="20" s="1"/>
  <c r="BM78" i="20" s="1"/>
  <c r="BN54" i="6" s="1"/>
  <c r="BQ50" i="20"/>
  <c r="BY50" i="20"/>
  <c r="BY45" i="20" s="1"/>
  <c r="BY67" i="20" s="1"/>
  <c r="CG50" i="20"/>
  <c r="CG45" i="20" s="1"/>
  <c r="CG67" i="20" s="1"/>
  <c r="CO50" i="20"/>
  <c r="CO45" i="20" s="1"/>
  <c r="CO67" i="20" s="1"/>
  <c r="CW50" i="20"/>
  <c r="CW45" i="20" s="1"/>
  <c r="CW67" i="20" s="1"/>
  <c r="DE50" i="20"/>
  <c r="DE45" i="20" s="1"/>
  <c r="DE67" i="20" s="1"/>
  <c r="R50" i="20"/>
  <c r="Z50" i="20"/>
  <c r="AH50" i="20"/>
  <c r="AP50" i="20"/>
  <c r="K50" i="20"/>
  <c r="K45" i="20" s="1"/>
  <c r="K67" i="20" s="1"/>
  <c r="BB50" i="20"/>
  <c r="BF50" i="20"/>
  <c r="BN50" i="20"/>
  <c r="BV50" i="20"/>
  <c r="CD50" i="20"/>
  <c r="CL50" i="20"/>
  <c r="CT50" i="20"/>
  <c r="DB50" i="20"/>
  <c r="S50" i="20"/>
  <c r="W50" i="20"/>
  <c r="AE50" i="20"/>
  <c r="AM50" i="20"/>
  <c r="AU50" i="20"/>
  <c r="BA45" i="20" l="1"/>
  <c r="BA67" i="20" s="1"/>
  <c r="BD76" i="20"/>
  <c r="BD80" i="20" s="1"/>
  <c r="CW76" i="20"/>
  <c r="CW80" i="20" s="1"/>
  <c r="BC45" i="20"/>
  <c r="BC67" i="20" s="1"/>
  <c r="CK76" i="20"/>
  <c r="CK80" i="20" s="1"/>
  <c r="BY76" i="20"/>
  <c r="BY78" i="20" s="1"/>
  <c r="BZ54" i="6" s="1"/>
  <c r="BT45" i="20"/>
  <c r="BT67" i="20" s="1"/>
  <c r="Y45" i="20"/>
  <c r="Y67" i="20" s="1"/>
  <c r="CS45" i="20"/>
  <c r="CS67" i="20" s="1"/>
  <c r="AD76" i="20"/>
  <c r="AD78" i="20" s="1"/>
  <c r="AE54" i="6" s="1"/>
  <c r="BP76" i="20"/>
  <c r="BP78" i="20" s="1"/>
  <c r="BQ54" i="6" s="1"/>
  <c r="CY76" i="20"/>
  <c r="CY78" i="20" s="1"/>
  <c r="CZ54" i="6" s="1"/>
  <c r="CV76" i="20"/>
  <c r="CV80" i="20" s="1"/>
  <c r="BL76" i="20"/>
  <c r="BL78" i="20" s="1"/>
  <c r="BM54" i="6" s="1"/>
  <c r="AS76" i="20"/>
  <c r="AS78" i="20" s="1"/>
  <c r="AT54" i="6" s="1"/>
  <c r="L45" i="20"/>
  <c r="L67" i="20" s="1"/>
  <c r="BM80" i="20"/>
  <c r="K76" i="20"/>
  <c r="K78" i="20" s="1"/>
  <c r="L54" i="6" s="1"/>
  <c r="L47" i="6" s="1"/>
  <c r="BE45" i="20"/>
  <c r="BE67" i="20" s="1"/>
  <c r="BM45" i="20"/>
  <c r="BM67" i="20" s="1"/>
  <c r="CO76" i="20"/>
  <c r="CO78" i="20" s="1"/>
  <c r="CP54" i="6" s="1"/>
  <c r="AW76" i="20"/>
  <c r="AW78" i="20" s="1"/>
  <c r="AX54" i="6" s="1"/>
  <c r="DF76" i="20"/>
  <c r="DF78" i="20" s="1"/>
  <c r="DG54" i="6" s="1"/>
  <c r="CQ76" i="20"/>
  <c r="CQ80" i="20" s="1"/>
  <c r="CR76" i="20"/>
  <c r="CR80" i="20" s="1"/>
  <c r="CG76" i="20"/>
  <c r="CG80" i="20" s="1"/>
  <c r="BU45" i="20"/>
  <c r="BU67" i="20" s="1"/>
  <c r="DE76" i="20"/>
  <c r="DE80" i="20" s="1"/>
  <c r="BU78" i="20"/>
  <c r="BV54" i="6" s="1"/>
  <c r="BV86" i="6" s="1"/>
  <c r="BV6" i="6" s="1"/>
  <c r="BV11" i="6" s="1"/>
  <c r="BN86" i="6"/>
  <c r="BN6" i="6" s="1"/>
  <c r="BN11" i="6" s="1"/>
  <c r="BN47" i="6"/>
  <c r="D39" i="30"/>
  <c r="I76" i="20"/>
  <c r="H55" i="20"/>
  <c r="H45" i="20" s="1"/>
  <c r="AG45" i="20"/>
  <c r="AG67" i="20" s="1"/>
  <c r="AG76" i="20"/>
  <c r="CZ45" i="20"/>
  <c r="CZ67" i="20" s="1"/>
  <c r="CZ76" i="20"/>
  <c r="CP45" i="20"/>
  <c r="CP67" i="20" s="1"/>
  <c r="CP76" i="20"/>
  <c r="CB45" i="20"/>
  <c r="CB67" i="20" s="1"/>
  <c r="CB76" i="20"/>
  <c r="CN45" i="20"/>
  <c r="CN67" i="20" s="1"/>
  <c r="CN76" i="20"/>
  <c r="DD45" i="20"/>
  <c r="DD67" i="20" s="1"/>
  <c r="DD76" i="20"/>
  <c r="BO45" i="20"/>
  <c r="BO67" i="20" s="1"/>
  <c r="BO76" i="20"/>
  <c r="X76" i="20"/>
  <c r="X45" i="20"/>
  <c r="X67" i="20" s="1"/>
  <c r="AV45" i="20"/>
  <c r="AV67" i="20" s="1"/>
  <c r="AV76" i="20"/>
  <c r="CH45" i="20"/>
  <c r="CH67" i="20" s="1"/>
  <c r="CH76" i="20"/>
  <c r="AF76" i="20"/>
  <c r="AF45" i="20"/>
  <c r="AF67" i="20" s="1"/>
  <c r="BV45" i="20"/>
  <c r="BV67" i="20" s="1"/>
  <c r="BV76" i="20"/>
  <c r="CW78" i="20"/>
  <c r="CX54" i="6" s="1"/>
  <c r="BT78" i="20"/>
  <c r="BU54" i="6" s="1"/>
  <c r="BT80" i="20"/>
  <c r="CS78" i="20"/>
  <c r="CT54" i="6" s="1"/>
  <c r="CS80" i="20"/>
  <c r="BA78" i="20"/>
  <c r="BB54" i="6" s="1"/>
  <c r="BA80" i="20"/>
  <c r="CE45" i="20"/>
  <c r="CE67" i="20" s="1"/>
  <c r="CE76" i="20"/>
  <c r="BS45" i="20"/>
  <c r="BS67" i="20" s="1"/>
  <c r="BS76" i="20"/>
  <c r="BG45" i="20"/>
  <c r="BG67" i="20" s="1"/>
  <c r="BG76" i="20"/>
  <c r="N45" i="20"/>
  <c r="N67" i="20" s="1"/>
  <c r="N76" i="20"/>
  <c r="AQ45" i="20"/>
  <c r="AQ67" i="20" s="1"/>
  <c r="AQ76" i="20"/>
  <c r="CA45" i="20"/>
  <c r="CA67" i="20" s="1"/>
  <c r="CA76" i="20"/>
  <c r="BJ45" i="20"/>
  <c r="BJ67" i="20" s="1"/>
  <c r="BJ76" i="20"/>
  <c r="AZ45" i="20"/>
  <c r="AZ67" i="20" s="1"/>
  <c r="AZ76" i="20"/>
  <c r="AL76" i="20"/>
  <c r="AL45" i="20"/>
  <c r="AL67" i="20" s="1"/>
  <c r="CI45" i="20"/>
  <c r="CI67" i="20" s="1"/>
  <c r="CI76" i="20"/>
  <c r="DC45" i="20"/>
  <c r="DC67" i="20" s="1"/>
  <c r="DC76" i="20"/>
  <c r="AI45" i="20"/>
  <c r="AI67" i="20" s="1"/>
  <c r="AI76" i="20"/>
  <c r="AU45" i="20"/>
  <c r="AU67" i="20" s="1"/>
  <c r="AU76" i="20"/>
  <c r="Q45" i="20"/>
  <c r="Q67" i="20" s="1"/>
  <c r="Q76" i="20"/>
  <c r="AH76" i="20"/>
  <c r="AH45" i="20"/>
  <c r="AH67" i="20" s="1"/>
  <c r="V45" i="20"/>
  <c r="V67" i="20" s="1"/>
  <c r="V76" i="20"/>
  <c r="BR45" i="20"/>
  <c r="BR67" i="20" s="1"/>
  <c r="BR76" i="20"/>
  <c r="CD45" i="20"/>
  <c r="CD67" i="20" s="1"/>
  <c r="CD76" i="20"/>
  <c r="AD80" i="20"/>
  <c r="DB45" i="20"/>
  <c r="DB67" i="20" s="1"/>
  <c r="DB76" i="20"/>
  <c r="CT76" i="20"/>
  <c r="CT45" i="20"/>
  <c r="CT67" i="20" s="1"/>
  <c r="AY45" i="20"/>
  <c r="AY67" i="20" s="1"/>
  <c r="AY76" i="20"/>
  <c r="BZ45" i="20"/>
  <c r="BZ67" i="20" s="1"/>
  <c r="BZ76" i="20"/>
  <c r="T76" i="20"/>
  <c r="T45" i="20"/>
  <c r="T67" i="20" s="1"/>
  <c r="BH45" i="20"/>
  <c r="BH67" i="20" s="1"/>
  <c r="BH76" i="20"/>
  <c r="CL45" i="20"/>
  <c r="CL67" i="20" s="1"/>
  <c r="CL76" i="20"/>
  <c r="S76" i="20"/>
  <c r="S45" i="20"/>
  <c r="S67" i="20" s="1"/>
  <c r="U45" i="20"/>
  <c r="U67" i="20" s="1"/>
  <c r="U76" i="20"/>
  <c r="BK45" i="20"/>
  <c r="BK67" i="20" s="1"/>
  <c r="BK76" i="20"/>
  <c r="BN45" i="20"/>
  <c r="BN67" i="20" s="1"/>
  <c r="BN76" i="20"/>
  <c r="AX45" i="20"/>
  <c r="AX67" i="20" s="1"/>
  <c r="AX76" i="20"/>
  <c r="AB45" i="20"/>
  <c r="AB67" i="20" s="1"/>
  <c r="AB76" i="20"/>
  <c r="AO45" i="20"/>
  <c r="AO67" i="20" s="1"/>
  <c r="AO76" i="20"/>
  <c r="BF76" i="20"/>
  <c r="BF45" i="20"/>
  <c r="BF67" i="20" s="1"/>
  <c r="BW45" i="20"/>
  <c r="BW67" i="20" s="1"/>
  <c r="BW76" i="20"/>
  <c r="CC45" i="20"/>
  <c r="CC67" i="20" s="1"/>
  <c r="CC76" i="20"/>
  <c r="W45" i="20"/>
  <c r="W67" i="20" s="1"/>
  <c r="W76" i="20"/>
  <c r="AC45" i="20"/>
  <c r="AC67" i="20" s="1"/>
  <c r="AC76" i="20"/>
  <c r="AM45" i="20"/>
  <c r="AM67" i="20" s="1"/>
  <c r="AM76" i="20"/>
  <c r="BB45" i="20"/>
  <c r="BB67" i="20" s="1"/>
  <c r="BB76" i="20"/>
  <c r="AK45" i="20"/>
  <c r="AK67" i="20" s="1"/>
  <c r="AK76" i="20"/>
  <c r="Z76" i="20"/>
  <c r="Z45" i="20"/>
  <c r="Z67" i="20" s="1"/>
  <c r="AJ45" i="20"/>
  <c r="AJ67" i="20" s="1"/>
  <c r="AJ76" i="20"/>
  <c r="O76" i="20"/>
  <c r="O45" i="20"/>
  <c r="O67" i="20" s="1"/>
  <c r="M45" i="20"/>
  <c r="M67" i="20" s="1"/>
  <c r="M76" i="20"/>
  <c r="AN76" i="20"/>
  <c r="AN45" i="20"/>
  <c r="AN67" i="20" s="1"/>
  <c r="AT45" i="20"/>
  <c r="AT67" i="20" s="1"/>
  <c r="AT76" i="20"/>
  <c r="R45" i="20"/>
  <c r="R67" i="20" s="1"/>
  <c r="R76" i="20"/>
  <c r="AA76" i="20"/>
  <c r="AA45" i="20"/>
  <c r="AA67" i="20" s="1"/>
  <c r="BI45" i="20"/>
  <c r="BI67" i="20" s="1"/>
  <c r="BI76" i="20"/>
  <c r="AP76" i="20"/>
  <c r="AP45" i="20"/>
  <c r="AP67" i="20" s="1"/>
  <c r="CJ45" i="20"/>
  <c r="CJ67" i="20" s="1"/>
  <c r="CJ76" i="20"/>
  <c r="DA45" i="20"/>
  <c r="DA67" i="20" s="1"/>
  <c r="DA76" i="20"/>
  <c r="CU45" i="20"/>
  <c r="CU67" i="20" s="1"/>
  <c r="CU76" i="20"/>
  <c r="BX45" i="20"/>
  <c r="BX67" i="20" s="1"/>
  <c r="BX76" i="20"/>
  <c r="CM45" i="20"/>
  <c r="CM67" i="20" s="1"/>
  <c r="CM76" i="20"/>
  <c r="CX76" i="20"/>
  <c r="CX45" i="20"/>
  <c r="CX67" i="20" s="1"/>
  <c r="P45" i="20"/>
  <c r="P67" i="20" s="1"/>
  <c r="P76" i="20"/>
  <c r="CF45" i="20"/>
  <c r="CF67" i="20" s="1"/>
  <c r="CF76" i="20"/>
  <c r="BQ76" i="20"/>
  <c r="BQ45" i="20"/>
  <c r="BQ67" i="20" s="1"/>
  <c r="AE45" i="20"/>
  <c r="AE67" i="20" s="1"/>
  <c r="AE76" i="20"/>
  <c r="AR45" i="20"/>
  <c r="AR67" i="20" s="1"/>
  <c r="AR76" i="20"/>
  <c r="L80" i="20"/>
  <c r="L78" i="20"/>
  <c r="M54" i="6" s="1"/>
  <c r="M47" i="6" s="1"/>
  <c r="BC80" i="20"/>
  <c r="BC78" i="20"/>
  <c r="BD54" i="6" s="1"/>
  <c r="Y78" i="20"/>
  <c r="Z54" i="6" s="1"/>
  <c r="Y80" i="20"/>
  <c r="BE78" i="20"/>
  <c r="BF54" i="6" s="1"/>
  <c r="BE80" i="20"/>
  <c r="CY80" i="20" l="1"/>
  <c r="BD78" i="20"/>
  <c r="BE54" i="6" s="1"/>
  <c r="BE47" i="6" s="1"/>
  <c r="CG78" i="20"/>
  <c r="CH54" i="6" s="1"/>
  <c r="CH86" i="6" s="1"/>
  <c r="CH6" i="6" s="1"/>
  <c r="CH11" i="6" s="1"/>
  <c r="BY80" i="20"/>
  <c r="CK78" i="20"/>
  <c r="CL54" i="6" s="1"/>
  <c r="CL47" i="6" s="1"/>
  <c r="BP80" i="20"/>
  <c r="AS80" i="20"/>
  <c r="CV78" i="20"/>
  <c r="CW54" i="6" s="1"/>
  <c r="CW86" i="6" s="1"/>
  <c r="CW6" i="6" s="1"/>
  <c r="CW11" i="6" s="1"/>
  <c r="DF80" i="20"/>
  <c r="CR78" i="20"/>
  <c r="CS54" i="6" s="1"/>
  <c r="CS47" i="6" s="1"/>
  <c r="CO80" i="20"/>
  <c r="BL80" i="20"/>
  <c r="DE78" i="20"/>
  <c r="DF54" i="6" s="1"/>
  <c r="DF86" i="6" s="1"/>
  <c r="DF6" i="6" s="1"/>
  <c r="DF11" i="6" s="1"/>
  <c r="CQ78" i="20"/>
  <c r="CR54" i="6" s="1"/>
  <c r="CR47" i="6" s="1"/>
  <c r="AW80" i="20"/>
  <c r="K80" i="20"/>
  <c r="BV47" i="6"/>
  <c r="BF86" i="6"/>
  <c r="BF6" i="6" s="1"/>
  <c r="BF11" i="6" s="1"/>
  <c r="BF47" i="6"/>
  <c r="BZ86" i="6"/>
  <c r="BZ6" i="6" s="1"/>
  <c r="BZ11" i="6" s="1"/>
  <c r="BZ47" i="6"/>
  <c r="DG86" i="6"/>
  <c r="DG6" i="6" s="1"/>
  <c r="DG11" i="6" s="1"/>
  <c r="DG47" i="6"/>
  <c r="CT86" i="6"/>
  <c r="CT6" i="6" s="1"/>
  <c r="CT11" i="6" s="1"/>
  <c r="CT47" i="6"/>
  <c r="AX86" i="6"/>
  <c r="AX6" i="6" s="1"/>
  <c r="AX11" i="6" s="1"/>
  <c r="AX47" i="6"/>
  <c r="BB86" i="6"/>
  <c r="BB6" i="6" s="1"/>
  <c r="BB11" i="6" s="1"/>
  <c r="BB47" i="6"/>
  <c r="BU86" i="6"/>
  <c r="BU6" i="6" s="1"/>
  <c r="BU11" i="6" s="1"/>
  <c r="BU47" i="6"/>
  <c r="CX86" i="6"/>
  <c r="CX6" i="6" s="1"/>
  <c r="CX11" i="6" s="1"/>
  <c r="CX47" i="6"/>
  <c r="Z86" i="6"/>
  <c r="Z6" i="6" s="1"/>
  <c r="Z11" i="6" s="1"/>
  <c r="Z47" i="6"/>
  <c r="AE86" i="6"/>
  <c r="AE6" i="6" s="1"/>
  <c r="AE11" i="6" s="1"/>
  <c r="AE47" i="6"/>
  <c r="BM86" i="6"/>
  <c r="BM6" i="6" s="1"/>
  <c r="BM11" i="6" s="1"/>
  <c r="BM47" i="6"/>
  <c r="BD86" i="6"/>
  <c r="BD6" i="6" s="1"/>
  <c r="BD11" i="6" s="1"/>
  <c r="BD47" i="6"/>
  <c r="AT86" i="6"/>
  <c r="AT6" i="6" s="1"/>
  <c r="AT11" i="6" s="1"/>
  <c r="AT47" i="6"/>
  <c r="CZ86" i="6"/>
  <c r="CZ6" i="6" s="1"/>
  <c r="CZ11" i="6" s="1"/>
  <c r="CZ47" i="6"/>
  <c r="BQ86" i="6"/>
  <c r="BQ6" i="6" s="1"/>
  <c r="BQ11" i="6" s="1"/>
  <c r="BQ47" i="6"/>
  <c r="CP86" i="6"/>
  <c r="CP6" i="6" s="1"/>
  <c r="CP11" i="6" s="1"/>
  <c r="CP47" i="6"/>
  <c r="M86" i="6"/>
  <c r="M6" i="6" s="1"/>
  <c r="M11" i="6" s="1"/>
  <c r="L86" i="6"/>
  <c r="L6" i="6" s="1"/>
  <c r="L11" i="6" s="1"/>
  <c r="AL78" i="20"/>
  <c r="AM54" i="6" s="1"/>
  <c r="AL80" i="20"/>
  <c r="AF78" i="20"/>
  <c r="AG54" i="6" s="1"/>
  <c r="AF80" i="20"/>
  <c r="AE80" i="20"/>
  <c r="AE78" i="20"/>
  <c r="AF54" i="6" s="1"/>
  <c r="CF78" i="20"/>
  <c r="CG54" i="6" s="1"/>
  <c r="CF80" i="20"/>
  <c r="BX78" i="20"/>
  <c r="BY54" i="6" s="1"/>
  <c r="BX80" i="20"/>
  <c r="DA80" i="20"/>
  <c r="DA78" i="20"/>
  <c r="DB54" i="6" s="1"/>
  <c r="AT78" i="20"/>
  <c r="AU54" i="6" s="1"/>
  <c r="AT80" i="20"/>
  <c r="M80" i="20"/>
  <c r="M78" i="20"/>
  <c r="N54" i="6" s="1"/>
  <c r="N47" i="6" s="1"/>
  <c r="AJ78" i="20"/>
  <c r="AK54" i="6" s="1"/>
  <c r="AJ80" i="20"/>
  <c r="AK78" i="20"/>
  <c r="AL54" i="6" s="1"/>
  <c r="AK80" i="20"/>
  <c r="AM78" i="20"/>
  <c r="AN54" i="6" s="1"/>
  <c r="AM80" i="20"/>
  <c r="W78" i="20"/>
  <c r="X54" i="6" s="1"/>
  <c r="W80" i="20"/>
  <c r="BW78" i="20"/>
  <c r="BX54" i="6" s="1"/>
  <c r="BW80" i="20"/>
  <c r="AO78" i="20"/>
  <c r="AP54" i="6" s="1"/>
  <c r="AO80" i="20"/>
  <c r="AX78" i="20"/>
  <c r="AY54" i="6" s="1"/>
  <c r="AX80" i="20"/>
  <c r="BK78" i="20"/>
  <c r="BL54" i="6" s="1"/>
  <c r="BK80" i="20"/>
  <c r="BH80" i="20"/>
  <c r="BH78" i="20"/>
  <c r="BI54" i="6" s="1"/>
  <c r="BZ78" i="20"/>
  <c r="CA54" i="6" s="1"/>
  <c r="BZ80" i="20"/>
  <c r="CD80" i="20"/>
  <c r="CD78" i="20"/>
  <c r="CE54" i="6" s="1"/>
  <c r="V78" i="20"/>
  <c r="W54" i="6" s="1"/>
  <c r="V80" i="20"/>
  <c r="Q80" i="20"/>
  <c r="Q78" i="20"/>
  <c r="R54" i="6" s="1"/>
  <c r="R47" i="6" s="1"/>
  <c r="AI78" i="20"/>
  <c r="AJ54" i="6" s="1"/>
  <c r="AI80" i="20"/>
  <c r="CI78" i="20"/>
  <c r="CJ54" i="6" s="1"/>
  <c r="CI80" i="20"/>
  <c r="AZ78" i="20"/>
  <c r="BA54" i="6" s="1"/>
  <c r="AZ80" i="20"/>
  <c r="CA80" i="20"/>
  <c r="CA78" i="20"/>
  <c r="CB54" i="6" s="1"/>
  <c r="N78" i="20"/>
  <c r="O54" i="6" s="1"/>
  <c r="O47" i="6" s="1"/>
  <c r="N80" i="20"/>
  <c r="BS80" i="20"/>
  <c r="BS78" i="20"/>
  <c r="BT54" i="6" s="1"/>
  <c r="BV80" i="20"/>
  <c r="BV78" i="20"/>
  <c r="BW54" i="6" s="1"/>
  <c r="CH78" i="20"/>
  <c r="CI54" i="6" s="1"/>
  <c r="CH80" i="20"/>
  <c r="DD78" i="20"/>
  <c r="DE54" i="6" s="1"/>
  <c r="DD80" i="20"/>
  <c r="CB80" i="20"/>
  <c r="CB78" i="20"/>
  <c r="CC54" i="6" s="1"/>
  <c r="CZ78" i="20"/>
  <c r="DA54" i="6" s="1"/>
  <c r="CZ80" i="20"/>
  <c r="BQ80" i="20"/>
  <c r="BQ78" i="20"/>
  <c r="BR54" i="6" s="1"/>
  <c r="AN80" i="20"/>
  <c r="AN78" i="20"/>
  <c r="AO54" i="6" s="1"/>
  <c r="O80" i="20"/>
  <c r="O78" i="20"/>
  <c r="P54" i="6" s="1"/>
  <c r="P47" i="6" s="1"/>
  <c r="T78" i="20"/>
  <c r="U54" i="6" s="1"/>
  <c r="U47" i="6" s="1"/>
  <c r="T80" i="20"/>
  <c r="AH80" i="20"/>
  <c r="AH78" i="20"/>
  <c r="AI54" i="6" s="1"/>
  <c r="CX78" i="20"/>
  <c r="CY54" i="6" s="1"/>
  <c r="CX80" i="20"/>
  <c r="AP78" i="20"/>
  <c r="AQ54" i="6" s="1"/>
  <c r="AP80" i="20"/>
  <c r="S78" i="20"/>
  <c r="T54" i="6" s="1"/>
  <c r="T47" i="6" s="1"/>
  <c r="S80" i="20"/>
  <c r="CT80" i="20"/>
  <c r="CT78" i="20"/>
  <c r="CU54" i="6" s="1"/>
  <c r="X80" i="20"/>
  <c r="X78" i="20"/>
  <c r="Y54" i="6" s="1"/>
  <c r="F80" i="20"/>
  <c r="P49" i="18"/>
  <c r="I83" i="20"/>
  <c r="I78" i="20"/>
  <c r="Z80" i="20"/>
  <c r="Z78" i="20"/>
  <c r="AA54" i="6" s="1"/>
  <c r="BF80" i="20"/>
  <c r="BF78" i="20"/>
  <c r="BG54" i="6" s="1"/>
  <c r="AA78" i="20"/>
  <c r="AB54" i="6" s="1"/>
  <c r="AA80" i="20"/>
  <c r="AR78" i="20"/>
  <c r="AS54" i="6" s="1"/>
  <c r="AR80" i="20"/>
  <c r="P80" i="20"/>
  <c r="P78" i="20"/>
  <c r="Q54" i="6" s="1"/>
  <c r="Q47" i="6" s="1"/>
  <c r="CM80" i="20"/>
  <c r="CM78" i="20"/>
  <c r="CN54" i="6" s="1"/>
  <c r="CU78" i="20"/>
  <c r="CV54" i="6" s="1"/>
  <c r="CU80" i="20"/>
  <c r="CJ80" i="20"/>
  <c r="CJ78" i="20"/>
  <c r="CK54" i="6" s="1"/>
  <c r="BI80" i="20"/>
  <c r="BI78" i="20"/>
  <c r="BJ54" i="6" s="1"/>
  <c r="R80" i="20"/>
  <c r="R78" i="20"/>
  <c r="S54" i="6" s="1"/>
  <c r="S47" i="6" s="1"/>
  <c r="BB80" i="20"/>
  <c r="BB78" i="20"/>
  <c r="BC54" i="6" s="1"/>
  <c r="AC80" i="20"/>
  <c r="AC78" i="20"/>
  <c r="AD54" i="6" s="1"/>
  <c r="CC78" i="20"/>
  <c r="CD54" i="6" s="1"/>
  <c r="CC80" i="20"/>
  <c r="AB80" i="20"/>
  <c r="AB78" i="20"/>
  <c r="AC54" i="6" s="1"/>
  <c r="BN78" i="20"/>
  <c r="BO54" i="6" s="1"/>
  <c r="BN80" i="20"/>
  <c r="U78" i="20"/>
  <c r="V54" i="6" s="1"/>
  <c r="V47" i="6" s="1"/>
  <c r="U80" i="20"/>
  <c r="CL80" i="20"/>
  <c r="CL78" i="20"/>
  <c r="CM54" i="6" s="1"/>
  <c r="AY78" i="20"/>
  <c r="AZ54" i="6" s="1"/>
  <c r="AY80" i="20"/>
  <c r="DB78" i="20"/>
  <c r="DC54" i="6" s="1"/>
  <c r="DB80" i="20"/>
  <c r="BR78" i="20"/>
  <c r="BS54" i="6" s="1"/>
  <c r="BR80" i="20"/>
  <c r="AU78" i="20"/>
  <c r="AV54" i="6" s="1"/>
  <c r="AU80" i="20"/>
  <c r="DC80" i="20"/>
  <c r="DC78" i="20"/>
  <c r="DD54" i="6" s="1"/>
  <c r="BJ78" i="20"/>
  <c r="BK54" i="6" s="1"/>
  <c r="BJ80" i="20"/>
  <c r="AQ78" i="20"/>
  <c r="AR54" i="6" s="1"/>
  <c r="AQ80" i="20"/>
  <c r="BG80" i="20"/>
  <c r="BG78" i="20"/>
  <c r="BH54" i="6" s="1"/>
  <c r="CE80" i="20"/>
  <c r="CE78" i="20"/>
  <c r="CF54" i="6" s="1"/>
  <c r="AV80" i="20"/>
  <c r="AV78" i="20"/>
  <c r="AW54" i="6" s="1"/>
  <c r="BO80" i="20"/>
  <c r="BO78" i="20"/>
  <c r="BP54" i="6" s="1"/>
  <c r="CN78" i="20"/>
  <c r="CO54" i="6" s="1"/>
  <c r="CN80" i="20"/>
  <c r="CP80" i="20"/>
  <c r="CP78" i="20"/>
  <c r="CQ54" i="6" s="1"/>
  <c r="AG80" i="20"/>
  <c r="AG78" i="20"/>
  <c r="AH54" i="6" s="1"/>
  <c r="BE86" i="6" l="1"/>
  <c r="BE6" i="6" s="1"/>
  <c r="BE11" i="6" s="1"/>
  <c r="CH47" i="6"/>
  <c r="CL86" i="6"/>
  <c r="CL6" i="6" s="1"/>
  <c r="CL11" i="6" s="1"/>
  <c r="CS86" i="6"/>
  <c r="CS6" i="6" s="1"/>
  <c r="CS11" i="6" s="1"/>
  <c r="CW47" i="6"/>
  <c r="CR86" i="6"/>
  <c r="CR6" i="6" s="1"/>
  <c r="CR11" i="6" s="1"/>
  <c r="DF47" i="6"/>
  <c r="CF86" i="6"/>
  <c r="CF6" i="6" s="1"/>
  <c r="CF11" i="6" s="1"/>
  <c r="CF47" i="6"/>
  <c r="AZ86" i="6"/>
  <c r="AZ6" i="6" s="1"/>
  <c r="AZ11" i="6" s="1"/>
  <c r="AZ47" i="6"/>
  <c r="DD86" i="6"/>
  <c r="DD6" i="6" s="1"/>
  <c r="DD11" i="6" s="1"/>
  <c r="DD47" i="6"/>
  <c r="CN86" i="6"/>
  <c r="CN6" i="6" s="1"/>
  <c r="CN11" i="6" s="1"/>
  <c r="CN47" i="6"/>
  <c r="AO86" i="6"/>
  <c r="AO6" i="6" s="1"/>
  <c r="AO11" i="6" s="1"/>
  <c r="AO47" i="6"/>
  <c r="DA86" i="6"/>
  <c r="DA6" i="6" s="1"/>
  <c r="DA11" i="6" s="1"/>
  <c r="DA47" i="6"/>
  <c r="DE86" i="6"/>
  <c r="DE6" i="6" s="1"/>
  <c r="DE11" i="6" s="1"/>
  <c r="DE47" i="6"/>
  <c r="BA86" i="6"/>
  <c r="BA6" i="6" s="1"/>
  <c r="BA11" i="6" s="1"/>
  <c r="BA47" i="6"/>
  <c r="CA86" i="6"/>
  <c r="CA6" i="6" s="1"/>
  <c r="CA11" i="6" s="1"/>
  <c r="CA47" i="6"/>
  <c r="AP86" i="6"/>
  <c r="AP6" i="6" s="1"/>
  <c r="AP11" i="6" s="1"/>
  <c r="AP47" i="6"/>
  <c r="AL86" i="6"/>
  <c r="AL6" i="6" s="1"/>
  <c r="AL11" i="6" s="1"/>
  <c r="AL47" i="6"/>
  <c r="AG86" i="6"/>
  <c r="AG6" i="6" s="1"/>
  <c r="AG11" i="6" s="1"/>
  <c r="AG47" i="6"/>
  <c r="AH86" i="6"/>
  <c r="AH6" i="6" s="1"/>
  <c r="AH11" i="6" s="1"/>
  <c r="AH47" i="6"/>
  <c r="AW86" i="6"/>
  <c r="AW6" i="6" s="1"/>
  <c r="AW11" i="6" s="1"/>
  <c r="AW47" i="6"/>
  <c r="BH86" i="6"/>
  <c r="BH6" i="6" s="1"/>
  <c r="BH11" i="6" s="1"/>
  <c r="BH47" i="6"/>
  <c r="CM86" i="6"/>
  <c r="CM6" i="6" s="1"/>
  <c r="CM11" i="6" s="1"/>
  <c r="CM47" i="6"/>
  <c r="BC86" i="6"/>
  <c r="BC6" i="6" s="1"/>
  <c r="BC11" i="6" s="1"/>
  <c r="BC47" i="6"/>
  <c r="BJ86" i="6"/>
  <c r="BJ6" i="6" s="1"/>
  <c r="BJ11" i="6" s="1"/>
  <c r="BJ47" i="6"/>
  <c r="AA86" i="6"/>
  <c r="AA6" i="6" s="1"/>
  <c r="AA11" i="6" s="1"/>
  <c r="AA47" i="6"/>
  <c r="CU86" i="6"/>
  <c r="CU6" i="6" s="1"/>
  <c r="CU11" i="6" s="1"/>
  <c r="CU47" i="6"/>
  <c r="AI86" i="6"/>
  <c r="AI6" i="6" s="1"/>
  <c r="AI11" i="6" s="1"/>
  <c r="AI47" i="6"/>
  <c r="BR86" i="6"/>
  <c r="BR6" i="6" s="1"/>
  <c r="BR11" i="6" s="1"/>
  <c r="BR47" i="6"/>
  <c r="CC86" i="6"/>
  <c r="CC6" i="6" s="1"/>
  <c r="CC11" i="6" s="1"/>
  <c r="CC47" i="6"/>
  <c r="BT86" i="6"/>
  <c r="BT6" i="6" s="1"/>
  <c r="BT11" i="6" s="1"/>
  <c r="BT47" i="6"/>
  <c r="CB86" i="6"/>
  <c r="CB6" i="6" s="1"/>
  <c r="CB11" i="6" s="1"/>
  <c r="CB47" i="6"/>
  <c r="CE86" i="6"/>
  <c r="CE6" i="6" s="1"/>
  <c r="CE11" i="6" s="1"/>
  <c r="CE47" i="6"/>
  <c r="BI86" i="6"/>
  <c r="BI6" i="6" s="1"/>
  <c r="BI11" i="6" s="1"/>
  <c r="BI47" i="6"/>
  <c r="AF86" i="6"/>
  <c r="AF6" i="6" s="1"/>
  <c r="AF11" i="6" s="1"/>
  <c r="AF47" i="6"/>
  <c r="CQ86" i="6"/>
  <c r="CQ6" i="6" s="1"/>
  <c r="CQ11" i="6" s="1"/>
  <c r="CQ47" i="6"/>
  <c r="BP86" i="6"/>
  <c r="BP6" i="6" s="1"/>
  <c r="BP11" i="6" s="1"/>
  <c r="BP47" i="6"/>
  <c r="AC86" i="6"/>
  <c r="AC6" i="6" s="1"/>
  <c r="AC11" i="6" s="1"/>
  <c r="AC47" i="6"/>
  <c r="AD86" i="6"/>
  <c r="AD6" i="6" s="1"/>
  <c r="AD11" i="6" s="1"/>
  <c r="AD47" i="6"/>
  <c r="CK86" i="6"/>
  <c r="CK6" i="6" s="1"/>
  <c r="CK11" i="6" s="1"/>
  <c r="CK47" i="6"/>
  <c r="BG86" i="6"/>
  <c r="BG6" i="6" s="1"/>
  <c r="BG11" i="6" s="1"/>
  <c r="BG47" i="6"/>
  <c r="Y86" i="6"/>
  <c r="Y6" i="6" s="1"/>
  <c r="Y11" i="6" s="1"/>
  <c r="Y47" i="6"/>
  <c r="BW86" i="6"/>
  <c r="BW6" i="6" s="1"/>
  <c r="BW11" i="6" s="1"/>
  <c r="BW47" i="6"/>
  <c r="DB86" i="6"/>
  <c r="DB6" i="6" s="1"/>
  <c r="DB11" i="6" s="1"/>
  <c r="DB47" i="6"/>
  <c r="AR86" i="6"/>
  <c r="AR6" i="6" s="1"/>
  <c r="AR11" i="6" s="1"/>
  <c r="AR47" i="6"/>
  <c r="BS86" i="6"/>
  <c r="BS6" i="6" s="1"/>
  <c r="BS11" i="6" s="1"/>
  <c r="BS47" i="6"/>
  <c r="AS86" i="6"/>
  <c r="AS6" i="6" s="1"/>
  <c r="AS11" i="6" s="1"/>
  <c r="AS47" i="6"/>
  <c r="CY86" i="6"/>
  <c r="CY6" i="6" s="1"/>
  <c r="CY11" i="6" s="1"/>
  <c r="CY47" i="6"/>
  <c r="AJ86" i="6"/>
  <c r="AJ6" i="6" s="1"/>
  <c r="AJ11" i="6" s="1"/>
  <c r="AJ47" i="6"/>
  <c r="W86" i="6"/>
  <c r="W6" i="6" s="1"/>
  <c r="W11" i="6" s="1"/>
  <c r="W47" i="6"/>
  <c r="BL86" i="6"/>
  <c r="BL6" i="6" s="1"/>
  <c r="BL11" i="6" s="1"/>
  <c r="BL47" i="6"/>
  <c r="X86" i="6"/>
  <c r="X6" i="6" s="1"/>
  <c r="X11" i="6" s="1"/>
  <c r="X47" i="6"/>
  <c r="CG86" i="6"/>
  <c r="CG6" i="6" s="1"/>
  <c r="CG11" i="6" s="1"/>
  <c r="CG47" i="6"/>
  <c r="CO86" i="6"/>
  <c r="CO6" i="6" s="1"/>
  <c r="CO11" i="6" s="1"/>
  <c r="CO47" i="6"/>
  <c r="BK86" i="6"/>
  <c r="BK6" i="6" s="1"/>
  <c r="BK11" i="6" s="1"/>
  <c r="BK47" i="6"/>
  <c r="AV86" i="6"/>
  <c r="AV6" i="6" s="1"/>
  <c r="AV11" i="6" s="1"/>
  <c r="AV47" i="6"/>
  <c r="DC86" i="6"/>
  <c r="DC6" i="6" s="1"/>
  <c r="DC11" i="6" s="1"/>
  <c r="DC47" i="6"/>
  <c r="BO86" i="6"/>
  <c r="BO6" i="6" s="1"/>
  <c r="BO11" i="6" s="1"/>
  <c r="BO47" i="6"/>
  <c r="CD86" i="6"/>
  <c r="CD6" i="6" s="1"/>
  <c r="CD11" i="6" s="1"/>
  <c r="CD47" i="6"/>
  <c r="CV86" i="6"/>
  <c r="CV6" i="6" s="1"/>
  <c r="CV11" i="6" s="1"/>
  <c r="CV47" i="6"/>
  <c r="AB86" i="6"/>
  <c r="AB6" i="6" s="1"/>
  <c r="AB11" i="6" s="1"/>
  <c r="AB47" i="6"/>
  <c r="AQ86" i="6"/>
  <c r="AQ6" i="6" s="1"/>
  <c r="AQ11" i="6" s="1"/>
  <c r="AQ47" i="6"/>
  <c r="CI86" i="6"/>
  <c r="CI6" i="6" s="1"/>
  <c r="CI11" i="6" s="1"/>
  <c r="CI47" i="6"/>
  <c r="CJ86" i="6"/>
  <c r="CJ6" i="6" s="1"/>
  <c r="CJ11" i="6" s="1"/>
  <c r="CJ47" i="6"/>
  <c r="AY86" i="6"/>
  <c r="AY6" i="6" s="1"/>
  <c r="AY11" i="6" s="1"/>
  <c r="AY47" i="6"/>
  <c r="BX86" i="6"/>
  <c r="BX6" i="6" s="1"/>
  <c r="BX11" i="6" s="1"/>
  <c r="BX47" i="6"/>
  <c r="AN86" i="6"/>
  <c r="AN6" i="6" s="1"/>
  <c r="AN11" i="6" s="1"/>
  <c r="AN47" i="6"/>
  <c r="AK86" i="6"/>
  <c r="AK6" i="6" s="1"/>
  <c r="AK11" i="6" s="1"/>
  <c r="AK47" i="6"/>
  <c r="AU86" i="6"/>
  <c r="AU6" i="6" s="1"/>
  <c r="AU11" i="6" s="1"/>
  <c r="AU47" i="6"/>
  <c r="BY86" i="6"/>
  <c r="BY6" i="6" s="1"/>
  <c r="BY11" i="6" s="1"/>
  <c r="BY47" i="6"/>
  <c r="AM86" i="6"/>
  <c r="AM6" i="6" s="1"/>
  <c r="AM11" i="6" s="1"/>
  <c r="AM47" i="6"/>
  <c r="U86" i="6"/>
  <c r="U6" i="6" s="1"/>
  <c r="U11" i="6" s="1"/>
  <c r="Q86" i="6"/>
  <c r="Q6" i="6" s="1"/>
  <c r="Q11" i="6" s="1"/>
  <c r="P86" i="6"/>
  <c r="P6" i="6" s="1"/>
  <c r="P11" i="6" s="1"/>
  <c r="R86" i="6"/>
  <c r="R6" i="6" s="1"/>
  <c r="R11" i="6" s="1"/>
  <c r="T86" i="6"/>
  <c r="T6" i="6" s="1"/>
  <c r="T11" i="6" s="1"/>
  <c r="V86" i="6"/>
  <c r="V6" i="6" s="1"/>
  <c r="V11" i="6" s="1"/>
  <c r="O86" i="6"/>
  <c r="O6" i="6" s="1"/>
  <c r="O11" i="6" s="1"/>
  <c r="S86" i="6"/>
  <c r="S6" i="6" s="1"/>
  <c r="S11" i="6" s="1"/>
  <c r="N86" i="6"/>
  <c r="N6" i="6" s="1"/>
  <c r="N11" i="6" s="1"/>
  <c r="M49" i="18"/>
  <c r="P52" i="18"/>
  <c r="P66" i="18" s="1"/>
  <c r="G83" i="20"/>
  <c r="H83" i="20" s="1"/>
  <c r="I92" i="20"/>
  <c r="G92" i="20" s="1"/>
  <c r="H92" i="20" s="1"/>
  <c r="H3" i="6" l="1"/>
  <c r="I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Neoma Lira</author>
  </authors>
  <commentList>
    <comment ref="M27" authorId="0" shapeId="0" xr:uid="{1C69DDB4-211B-4E27-AB4F-C18B61E12E84}">
      <text>
        <r>
          <rPr>
            <sz val="12"/>
            <color indexed="81"/>
            <rFont val="Calibri"/>
            <family val="2"/>
          </rPr>
          <t>Total net floor area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Neoma Lira</author>
  </authors>
  <commentList>
    <comment ref="C45" authorId="0" shapeId="0" xr:uid="{00000000-0006-0000-0500-000001000000}">
      <text>
        <r>
          <rPr>
            <sz val="12"/>
            <color indexed="81"/>
            <rFont val="Calibri"/>
            <family val="2"/>
          </rPr>
          <t>please note that one design team member may hold several of these qualifications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Neoma Lira</author>
  </authors>
  <commentList>
    <comment ref="C8" authorId="0" shapeId="0" xr:uid="{00000000-0006-0000-0600-000001000000}">
      <text>
        <r>
          <rPr>
            <sz val="12"/>
            <color indexed="81"/>
            <rFont val="Calibri"/>
            <family val="2"/>
          </rPr>
          <t>Use www.maps.google.com to calculate the distances between your address and the nearest train station entrance.</t>
        </r>
      </text>
    </comment>
    <comment ref="C14" authorId="0" shapeId="0" xr:uid="{00000000-0006-0000-0600-000002000000}">
      <text>
        <r>
          <rPr>
            <sz val="12"/>
            <color indexed="81"/>
            <rFont val="Calibri"/>
            <family val="2"/>
          </rPr>
          <t>Use www.maps.google.com and www.dublinbus.com to calculate the distances between your address and the nearest stop</t>
        </r>
      </text>
    </comment>
    <comment ref="C20" authorId="0" shapeId="0" xr:uid="{00000000-0006-0000-0600-000003000000}">
      <text>
        <r>
          <rPr>
            <sz val="12"/>
            <color indexed="81"/>
            <rFont val="Calibri"/>
            <family val="2"/>
          </rPr>
          <t>Check the links below to access the public bicycle maps, e-car charges map and car club scheme, within 1km of distance</t>
        </r>
      </text>
    </comment>
    <comment ref="C26" authorId="0" shapeId="0" xr:uid="{00000000-0006-0000-0600-000004000000}">
      <text>
        <r>
          <rPr>
            <sz val="12"/>
            <color indexed="81"/>
            <rFont val="Calibri"/>
            <family val="2"/>
          </rPr>
          <t>Check google maps and enable the Bicycling path  view
https://www.google.ie/maps/@53.3397335,-6.2799382,2285m/data=!3m1!1e3!5m1!1e3?hl=en</t>
        </r>
      </text>
    </comment>
    <comment ref="C34" authorId="0" shapeId="0" xr:uid="{00000000-0006-0000-0600-000005000000}">
      <text>
        <r>
          <rPr>
            <sz val="12"/>
            <color indexed="81"/>
            <rFont val="Calibri"/>
            <family val="2"/>
          </rPr>
          <t>Restaurants, bars, cafes, snack stands, bakeries, etc. (Gastronomy facilities within the building’s boundaries are also taken into account)</t>
        </r>
      </text>
    </comment>
    <comment ref="C40" authorId="0" shapeId="0" xr:uid="{00000000-0006-0000-0600-000006000000}">
      <text>
        <r>
          <rPr>
            <sz val="12"/>
            <color indexed="81"/>
            <rFont val="Calibri"/>
            <family val="2"/>
          </rPr>
          <t>Supermarkets, grocery stores, drug stores, street markets, etc (Local Supply facilities within
the building’s boundaries are also taken into account)</t>
        </r>
      </text>
    </comment>
    <comment ref="C46" authorId="0" shapeId="0" xr:uid="{00000000-0006-0000-0600-000007000000}">
      <text>
        <r>
          <rPr>
            <sz val="12"/>
            <color indexed="81"/>
            <rFont val="Calibri"/>
            <family val="2"/>
          </rPr>
          <t>Parks, accessible gardens, recreation areas, green zones, water bodies, etc.
(Parks and Open Spaces within the building’s plot are also taken into account)</t>
        </r>
      </text>
    </comment>
    <comment ref="C52" authorId="0" shapeId="0" xr:uid="{00000000-0006-0000-0600-000008000000}">
      <text>
        <r>
          <rPr>
            <sz val="12"/>
            <color indexed="81"/>
            <rFont val="Calibri"/>
            <family val="2"/>
          </rPr>
          <t>Schools, universities, nurseries and day-care centres. (Education facilities within the building’s boundaries are also taken into account)</t>
        </r>
      </text>
    </comment>
    <comment ref="C58" authorId="0" shapeId="0" xr:uid="{00000000-0006-0000-0600-000009000000}">
      <text>
        <r>
          <rPr>
            <sz val="12"/>
            <color indexed="81"/>
            <rFont val="Calibri"/>
            <family val="2"/>
          </rPr>
          <t>Town halls, offices, citizen service centres, and other public facilities (Public
Administration facilities within the building’s boundaries are also taken into account)</t>
        </r>
      </text>
    </comment>
    <comment ref="C64" authorId="0" shapeId="0" xr:uid="{00000000-0006-0000-0600-00000A000000}">
      <text>
        <r>
          <rPr>
            <sz val="12"/>
            <color indexed="81"/>
            <rFont val="Calibri"/>
            <family val="2"/>
          </rPr>
          <t>Physicians, pharmacies, hospitals, rehabilitation clinics, physiotherapists, medical practitioners, laboratories, nursing homes, etc (Medical Care facilities within the building’s boundaries are also taken into account)</t>
        </r>
      </text>
    </comment>
    <comment ref="C70" authorId="0" shapeId="0" xr:uid="{00000000-0006-0000-0600-00000B000000}">
      <text>
        <r>
          <rPr>
            <sz val="12"/>
            <color indexed="81"/>
            <rFont val="Calibri"/>
            <family val="2"/>
          </rPr>
          <t>Health clubs, gyms and courts, spas, sports clubs, skating tracks, etc (Sport facilities
within the building or the building’s plot are also taken into account)</t>
        </r>
      </text>
    </comment>
    <comment ref="C76" authorId="0" shapeId="0" xr:uid="{00000000-0006-0000-0600-00000C000000}">
      <text>
        <r>
          <rPr>
            <sz val="12"/>
            <color indexed="81"/>
            <rFont val="Calibri"/>
            <family val="2"/>
          </rPr>
          <t>Arts and culture (cinemas, galleries, theatres), libraries, bowling and billiards centres, dance schools, wellness centres, etc. (Leisure facilities within the building’s boundaries are also taken into account)</t>
        </r>
      </text>
    </comment>
    <comment ref="C82" authorId="0" shapeId="0" xr:uid="{00000000-0006-0000-0600-00000D000000}">
      <text>
        <r>
          <rPr>
            <sz val="12"/>
            <color indexed="81"/>
            <rFont val="Calibri"/>
            <family val="2"/>
          </rPr>
          <t>Post offices, banks, elderly care, child care, pet care, flower shops, washing/ drying place, copy/
printing centres, etc (Services within the building’s boundaries are also taken into account)</t>
        </r>
      </text>
    </comment>
  </commentList>
</comments>
</file>

<file path=xl/sharedStrings.xml><?xml version="1.0" encoding="utf-8"?>
<sst xmlns="http://schemas.openxmlformats.org/spreadsheetml/2006/main" count="2462" uniqueCount="834">
  <si>
    <t>Environmental</t>
  </si>
  <si>
    <t>Health + Wellbeing</t>
  </si>
  <si>
    <t>PROJECT:</t>
  </si>
  <si>
    <t>DATE:</t>
  </si>
  <si>
    <t>ADDRESS:</t>
  </si>
  <si>
    <t>0-2 poor</t>
  </si>
  <si>
    <t>&lt; 300 m</t>
  </si>
  <si>
    <t>300 - 500 m</t>
  </si>
  <si>
    <t>500 - 800 m</t>
  </si>
  <si>
    <t>800 - 1200 m</t>
  </si>
  <si>
    <t>&gt; 1200 m</t>
  </si>
  <si>
    <t>&lt; 150 m</t>
  </si>
  <si>
    <t>150 - 300 m</t>
  </si>
  <si>
    <t>500 - 1000 m</t>
  </si>
  <si>
    <t>&gt; 1000 m</t>
  </si>
  <si>
    <t>total achieved points</t>
  </si>
  <si>
    <t>4 options</t>
  </si>
  <si>
    <t>3 options</t>
  </si>
  <si>
    <t>2 options</t>
  </si>
  <si>
    <t>0 options</t>
  </si>
  <si>
    <t>The location lies along a developed network of walkway and bicycle paths</t>
  </si>
  <si>
    <t>The location has average accessibility by foot or bicycle</t>
  </si>
  <si>
    <t>The location is practically impossible or impracticable to reach by either foot or bicycle (e.g. industrial area, freeway rest area, etc).</t>
  </si>
  <si>
    <t>2 facilities of different type in max 300m distance or 3 facilities of different type in max 500m distance or 4 facilities of different type in max 750m distance</t>
  </si>
  <si>
    <t>1 facility in max 300m distance or 2 facilities of different type in max 500m distance or 3 facilities of different type in max 750m distance</t>
  </si>
  <si>
    <t>1facility in max 500m distance or 2 facilities of different type in max 750m distance</t>
  </si>
  <si>
    <t>1 facility in max 750m distance</t>
  </si>
  <si>
    <t>No facilities in less than 750m distance</t>
  </si>
  <si>
    <t>1 Park or Open space in sight or 2 Parks or Open spaces in max 500m distance</t>
  </si>
  <si>
    <t>1 Park or Open Space in max 750m distance or 2 Parks or Open Spaces in maix 1000m distance</t>
  </si>
  <si>
    <t>1 Park or Open Space in max 1000m distance</t>
  </si>
  <si>
    <t>No Parks/Open Spaces in up to 1000m distance</t>
  </si>
  <si>
    <t xml:space="preserve">2 facilities of different type in max 500m distance or 3 facilities of different type in max 1000m distance </t>
  </si>
  <si>
    <t>1 facility in max 500m distance or 2 facilities of different type in max 1000m distance or 3 facilities of different type in max 1500m distance</t>
  </si>
  <si>
    <t>1 facility in max 1000m distance or 2 facilities of different type in max 1500m distance</t>
  </si>
  <si>
    <t>1 facility in max 1500m distance</t>
  </si>
  <si>
    <t>No facilities in less than 1500m distance</t>
  </si>
  <si>
    <t>Sustainable Location - total points</t>
  </si>
  <si>
    <t>8-10 outstanding</t>
  </si>
  <si>
    <t>6-8 excellent</t>
  </si>
  <si>
    <t>4-6 good</t>
  </si>
  <si>
    <t>2-4 fair</t>
  </si>
  <si>
    <t>Sustainable Location</t>
  </si>
  <si>
    <t>INDICATOR</t>
  </si>
  <si>
    <t>SCORE</t>
  </si>
  <si>
    <t>OVERALL SCORE</t>
  </si>
  <si>
    <t>Economic - total points</t>
  </si>
  <si>
    <t>TOTAL</t>
  </si>
  <si>
    <t>None</t>
  </si>
  <si>
    <t>INDICATORS</t>
  </si>
  <si>
    <t>Health &amp; Wellbeing</t>
  </si>
  <si>
    <t>Health &amp; Wellbeing - total points</t>
  </si>
  <si>
    <t>1 options</t>
  </si>
  <si>
    <t>Economic</t>
  </si>
  <si>
    <t>Name of Developer:</t>
  </si>
  <si>
    <t>Name of Client:</t>
  </si>
  <si>
    <t>Name of Assessor:</t>
  </si>
  <si>
    <t>No. of Dwellings:</t>
  </si>
  <si>
    <t>Site Area:</t>
  </si>
  <si>
    <t>Ground floor apartment</t>
  </si>
  <si>
    <t>Mid floor apartment</t>
  </si>
  <si>
    <t>Top floor apartment</t>
  </si>
  <si>
    <t>End of terrace house</t>
  </si>
  <si>
    <t>Mid terrace house</t>
  </si>
  <si>
    <t>Semi-detached house</t>
  </si>
  <si>
    <t>Detached house</t>
  </si>
  <si>
    <t>Maisonette</t>
  </si>
  <si>
    <t>Basement Apartment</t>
  </si>
  <si>
    <t>Select here</t>
  </si>
  <si>
    <r>
      <t>m</t>
    </r>
    <r>
      <rPr>
        <vertAlign val="superscript"/>
        <sz val="16"/>
        <rFont val="Calibri"/>
        <family val="2"/>
      </rPr>
      <t>2</t>
    </r>
  </si>
  <si>
    <t>L.A. Planning Reference:</t>
  </si>
  <si>
    <t>EN 1.0</t>
  </si>
  <si>
    <t>EN 2.0</t>
  </si>
  <si>
    <t>EN 3.0</t>
  </si>
  <si>
    <t>EN 4.0</t>
  </si>
  <si>
    <t>EN 4.1</t>
  </si>
  <si>
    <t>EN 4.2</t>
  </si>
  <si>
    <t>EN 5.0</t>
  </si>
  <si>
    <t>EN 9.0</t>
  </si>
  <si>
    <t>EN 10.0</t>
  </si>
  <si>
    <t>EN 11.0</t>
  </si>
  <si>
    <t>ID</t>
  </si>
  <si>
    <t>EXTERNAL WATER USE</t>
  </si>
  <si>
    <t>ECOLOGY</t>
  </si>
  <si>
    <t>ENERGY LABELLED GOODS</t>
  </si>
  <si>
    <t>RESPONSIBLE PROCUREMENT OF TIMBER</t>
  </si>
  <si>
    <t>HW 1.0</t>
  </si>
  <si>
    <t>HW 2.0</t>
  </si>
  <si>
    <t>HW 3.0</t>
  </si>
  <si>
    <t>HW 3.1</t>
  </si>
  <si>
    <t>HW 3.2</t>
  </si>
  <si>
    <t>HW 4.1</t>
  </si>
  <si>
    <t>HW 4.2</t>
  </si>
  <si>
    <t>ACOUSTIC COMFORT</t>
  </si>
  <si>
    <t>DESIGN FOR SUMMER AND WINTER COMFORT</t>
  </si>
  <si>
    <t>SUMMER COMFORT - RISK OF OVERHEATING</t>
  </si>
  <si>
    <t>EC 1.0</t>
  </si>
  <si>
    <t>EC 2.0</t>
  </si>
  <si>
    <t>EC 3.0</t>
  </si>
  <si>
    <t>EC 4.0</t>
  </si>
  <si>
    <t>Quality Assurance</t>
  </si>
  <si>
    <t>QA 1.0</t>
  </si>
  <si>
    <t>QA 4.0</t>
  </si>
  <si>
    <t>SL 1.0</t>
  </si>
  <si>
    <t>SL 1.1</t>
  </si>
  <si>
    <t>SL 1.2</t>
  </si>
  <si>
    <t>SL 1.4</t>
  </si>
  <si>
    <t>SL 2.0</t>
  </si>
  <si>
    <t>SL 2.1</t>
  </si>
  <si>
    <t>SL 2.2</t>
  </si>
  <si>
    <t>SL 2.3</t>
  </si>
  <si>
    <t>SL 2.4</t>
  </si>
  <si>
    <t>SL 2.5</t>
  </si>
  <si>
    <t>SL 2.6</t>
  </si>
  <si>
    <t>SL 2.7</t>
  </si>
  <si>
    <t>SL 2.8</t>
  </si>
  <si>
    <t>AVAILABILITY OF WALKING AND BICYCLE PATHS</t>
  </si>
  <si>
    <t>SL 2.9</t>
  </si>
  <si>
    <t>DESIGN TEAM PLANNING</t>
  </si>
  <si>
    <t xml:space="preserve">PARKS AND OPEN SPACES </t>
  </si>
  <si>
    <t>SL 1.3</t>
  </si>
  <si>
    <t>No external collection system</t>
  </si>
  <si>
    <t>Internal floor area: (this should be the same as used for BER assessment)</t>
  </si>
  <si>
    <t>No planning meetings</t>
  </si>
  <si>
    <t>Roof</t>
  </si>
  <si>
    <t>External walls</t>
  </si>
  <si>
    <t>Internal walls (including separating walls)</t>
  </si>
  <si>
    <t xml:space="preserve">Upper and ground floors (including separating floors) </t>
  </si>
  <si>
    <t xml:space="preserve"> Windows</t>
  </si>
  <si>
    <t xml:space="preserve">B                        </t>
  </si>
  <si>
    <t xml:space="preserve">C                          </t>
  </si>
  <si>
    <t xml:space="preserve">D                     </t>
  </si>
  <si>
    <t xml:space="preserve">E                         </t>
  </si>
  <si>
    <t xml:space="preserve">A+                  </t>
  </si>
  <si>
    <t>A</t>
  </si>
  <si>
    <t>Quality Assurance - total points</t>
  </si>
  <si>
    <t>ADDRESS</t>
  </si>
  <si>
    <t>DATE</t>
  </si>
  <si>
    <t>PROJECT</t>
  </si>
  <si>
    <t>INDOOR AIR QUALITY - VENTILATION*</t>
  </si>
  <si>
    <t>DAYLIGHTING*</t>
  </si>
  <si>
    <t>RESTAURANTS</t>
  </si>
  <si>
    <t>Mixed</t>
  </si>
  <si>
    <t>HPI - Home Performance Index</t>
  </si>
  <si>
    <t>DWELLING SIZE ADJUSTMENT FACTOR</t>
  </si>
  <si>
    <t>5+</t>
  </si>
  <si>
    <t>HW 3.3</t>
  </si>
  <si>
    <t>HW 5.0</t>
  </si>
  <si>
    <t>HW 6.0</t>
  </si>
  <si>
    <t>LOW VOC SPECIFICATION AND TESTING</t>
  </si>
  <si>
    <t>TRANSPORT COSTS</t>
  </si>
  <si>
    <t xml:space="preserve">This is based on the overall score achieved from the combined points achieved from all the sub indicators in  SL 1.0 and SL 2.0 </t>
  </si>
  <si>
    <t>EC 5.0</t>
  </si>
  <si>
    <t>EC 6.0</t>
  </si>
  <si>
    <t>EC 7.0</t>
  </si>
  <si>
    <t>EN 12.0</t>
  </si>
  <si>
    <t>FLOOD RISK</t>
  </si>
  <si>
    <t xml:space="preserve">THERMAL BRIDGING </t>
  </si>
  <si>
    <t>QA 6.0</t>
  </si>
  <si>
    <t>No post commissioning of services planned</t>
  </si>
  <si>
    <t>CONSUMER INFORMATION AND AFTERCARE</t>
  </si>
  <si>
    <t>total possible points</t>
  </si>
  <si>
    <t>points</t>
  </si>
  <si>
    <t>total possible  points</t>
  </si>
  <si>
    <t>yes</t>
  </si>
  <si>
    <t>no</t>
  </si>
  <si>
    <t>CERTIFICATE OF COMPLIANCE</t>
  </si>
  <si>
    <t>N. of rooms</t>
  </si>
  <si>
    <t xml:space="preserve">* Mandatory </t>
  </si>
  <si>
    <t xml:space="preserve">Achieved
</t>
  </si>
  <si>
    <t>Points</t>
  </si>
  <si>
    <t>Threshold bands</t>
  </si>
  <si>
    <t>CERTIFIED</t>
  </si>
  <si>
    <t>SILVER</t>
  </si>
  <si>
    <t>GOLD</t>
  </si>
  <si>
    <t>Minimum</t>
  </si>
  <si>
    <t>Maximum</t>
  </si>
  <si>
    <t>PLATINUM</t>
  </si>
  <si>
    <t>Achieved</t>
  </si>
  <si>
    <t>NOT CERTIFIED</t>
  </si>
  <si>
    <t>CONSTRUCTION TEAM SKILLS*</t>
  </si>
  <si>
    <t>DESIGN TEAM  SKILLS</t>
  </si>
  <si>
    <t>WASTE MANAGEMENT</t>
  </si>
  <si>
    <t>NO</t>
  </si>
  <si>
    <t>• Monitors costs and energy use in Kwh for gas, oil and electrical (for hot water and heating) usages</t>
  </si>
  <si>
    <t xml:space="preserve">• Water monitor </t>
  </si>
  <si>
    <t>TOTAL POINTS ACHIEVED:</t>
  </si>
  <si>
    <t>Item</t>
  </si>
  <si>
    <t>Appliance's description</t>
  </si>
  <si>
    <t>Rating</t>
  </si>
  <si>
    <t>(Gross area)</t>
  </si>
  <si>
    <t>1 Park or Open Space in max 500m or 2 Parks or Open Spaces in max 750m distance</t>
  </si>
  <si>
    <t>MANDATORY INDICATORS</t>
  </si>
  <si>
    <t>VOLUNTARY INDICATORS</t>
  </si>
  <si>
    <t>THRESHOLD BANDS - MANDATORY</t>
  </si>
  <si>
    <t>THRESHOLD BANDS - VOLUNTARY</t>
  </si>
  <si>
    <t>THRESHOLD BANDS - GENERAL</t>
  </si>
  <si>
    <t>OVERALL</t>
  </si>
  <si>
    <t>YES</t>
  </si>
  <si>
    <t>Points are awarded according to the level of information provided to the homeowner</t>
  </si>
  <si>
    <t>&gt; 3.0 (m³/hr)m2 @ Pa q50 reading</t>
  </si>
  <si>
    <t>Mandatory Main Contractor is on the CIRI register</t>
  </si>
  <si>
    <t>Undisturbed greenfields without compensatory measures or prime farmland, protected ecosystems, parks, wetlands</t>
  </si>
  <si>
    <t>TRANSPORT IMPACT</t>
  </si>
  <si>
    <r>
      <t>m</t>
    </r>
    <r>
      <rPr>
        <vertAlign val="superscript"/>
        <sz val="14"/>
        <color theme="0" tint="-4.9989318521683403E-2"/>
        <rFont val="Calibri (Body)"/>
      </rPr>
      <t>2</t>
    </r>
  </si>
  <si>
    <t>Overall achieved %</t>
  </si>
  <si>
    <t>• Enhanced controls for home owner for heating systems (E.g. Climote, Nest, Hive)</t>
  </si>
  <si>
    <t>8dB&gt;53</t>
  </si>
  <si>
    <t>5dB&gt;53</t>
  </si>
  <si>
    <t>2dB&gt;53</t>
  </si>
  <si>
    <t>8dB&lt;58</t>
  </si>
  <si>
    <t>5dB&lt;58</t>
  </si>
  <si>
    <t>2dB&lt;58</t>
  </si>
  <si>
    <t>dB</t>
  </si>
  <si>
    <t>Rule</t>
  </si>
  <si>
    <t>Airborne - walls</t>
  </si>
  <si>
    <t>Airborne - floors</t>
  </si>
  <si>
    <t>7dB&gt;53</t>
  </si>
  <si>
    <t>6dB&gt;53</t>
  </si>
  <si>
    <t>4dB&gt;53</t>
  </si>
  <si>
    <t>3dB&gt;53</t>
  </si>
  <si>
    <t>1dB&gt;53</t>
  </si>
  <si>
    <t>7dB&lt;58</t>
  </si>
  <si>
    <t>6dB&lt;59</t>
  </si>
  <si>
    <t>4dB&lt;58</t>
  </si>
  <si>
    <t>3dB&lt;58</t>
  </si>
  <si>
    <t>1dB&lt;58</t>
  </si>
  <si>
    <t>Impact___floors</t>
  </si>
  <si>
    <t>&lt;50</t>
  </si>
  <si>
    <t>&gt;57</t>
  </si>
  <si>
    <t>Less than 50 dB</t>
  </si>
  <si>
    <t>More than 61 dB</t>
  </si>
  <si>
    <t>Less than 54 dB</t>
  </si>
  <si>
    <t>Less than 54dB</t>
  </si>
  <si>
    <t>More than 57 dB</t>
  </si>
  <si>
    <t>Environment</t>
  </si>
  <si>
    <t>Environment - total points</t>
  </si>
  <si>
    <t>Level 1</t>
  </si>
  <si>
    <t>Level 2</t>
  </si>
  <si>
    <t>Level 3</t>
  </si>
  <si>
    <t>UNIVERSAL DESIGN</t>
  </si>
  <si>
    <t>Mandatory main architect registered on a revelant body</t>
  </si>
  <si>
    <t>LAND USE</t>
  </si>
  <si>
    <t>NET SPACE HEAT DEMAND*</t>
  </si>
  <si>
    <t>DESIGN TEAM SKILLS*</t>
  </si>
  <si>
    <t>OPTIONS FOR TRANSPORTATION</t>
  </si>
  <si>
    <t>ACCESS TO AMENITIES</t>
  </si>
  <si>
    <t>UNIT 1</t>
  </si>
  <si>
    <t>UNIT 2</t>
  </si>
  <si>
    <t>UNIT 3</t>
  </si>
  <si>
    <t>UNIT 4</t>
  </si>
  <si>
    <t>UNIT 5</t>
  </si>
  <si>
    <t>UNIT 6</t>
  </si>
  <si>
    <t>UNIT 7</t>
  </si>
  <si>
    <t>UNIT 8</t>
  </si>
  <si>
    <t>UNIT 9</t>
  </si>
  <si>
    <t>UNIT 10</t>
  </si>
  <si>
    <t>Calculation of water consumption here</t>
  </si>
  <si>
    <t>Insert below the water consumption per apartment</t>
  </si>
  <si>
    <t>BER average:</t>
  </si>
  <si>
    <t>No. of bedrooms by unit</t>
  </si>
  <si>
    <t>BER by unit (from the Home Tab)</t>
  </si>
  <si>
    <t xml:space="preserve">TOTAL ACHIEVED BY UNIT </t>
  </si>
  <si>
    <t>Select below the acoustics results by unit</t>
  </si>
  <si>
    <t>Insert here your Net Space Heat Demand on the heating season (kWh/y) by unit</t>
  </si>
  <si>
    <t>Average Net Space Heat Demand on the heating season (kWh/y)</t>
  </si>
  <si>
    <t>insert</t>
  </si>
  <si>
    <t>UNIT 11</t>
  </si>
  <si>
    <t>UNIT 12</t>
  </si>
  <si>
    <t>UNIT 13</t>
  </si>
  <si>
    <t>UNIT 14</t>
  </si>
  <si>
    <t>UNIT 15</t>
  </si>
  <si>
    <t>UNIT 16</t>
  </si>
  <si>
    <t>UNIT 17</t>
  </si>
  <si>
    <t>UNIT 18</t>
  </si>
  <si>
    <t>UNIT 19</t>
  </si>
  <si>
    <t>UNIT 20</t>
  </si>
  <si>
    <t>UNIT 21</t>
  </si>
  <si>
    <t>UNIT 22</t>
  </si>
  <si>
    <t>UNIT 23</t>
  </si>
  <si>
    <t>UNIT 24</t>
  </si>
  <si>
    <t>UNIT 25</t>
  </si>
  <si>
    <t>UNIT 26</t>
  </si>
  <si>
    <t>UNIT 27</t>
  </si>
  <si>
    <t>UNIT 28</t>
  </si>
  <si>
    <t>UNIT 29</t>
  </si>
  <si>
    <t>UNIT 30</t>
  </si>
  <si>
    <t>UNIT 31</t>
  </si>
  <si>
    <t>UNIT 32</t>
  </si>
  <si>
    <t>UNIT 33</t>
  </si>
  <si>
    <t>UNIT 34</t>
  </si>
  <si>
    <t>UNIT 35</t>
  </si>
  <si>
    <t>UNIT 36</t>
  </si>
  <si>
    <t>UNIT 37</t>
  </si>
  <si>
    <t>UNIT 38</t>
  </si>
  <si>
    <t>UNIT 39</t>
  </si>
  <si>
    <t>UNIT 40</t>
  </si>
  <si>
    <t>UNIT 41</t>
  </si>
  <si>
    <t>UNIT 42</t>
  </si>
  <si>
    <t>UNIT 43</t>
  </si>
  <si>
    <t>UNIT 44</t>
  </si>
  <si>
    <t>UNIT 45</t>
  </si>
  <si>
    <t>UNIT 46</t>
  </si>
  <si>
    <t>UNIT 47</t>
  </si>
  <si>
    <t>UNIT 48</t>
  </si>
  <si>
    <t>UNIT 49</t>
  </si>
  <si>
    <t>UNIT 50</t>
  </si>
  <si>
    <t>UNIT 51</t>
  </si>
  <si>
    <t>UNIT 52</t>
  </si>
  <si>
    <t>UNIT 53</t>
  </si>
  <si>
    <t>UNIT 54</t>
  </si>
  <si>
    <t>UNIT 55</t>
  </si>
  <si>
    <t>UNIT 56</t>
  </si>
  <si>
    <t>UNIT 57</t>
  </si>
  <si>
    <t>UNIT 58</t>
  </si>
  <si>
    <t>UNIT 59</t>
  </si>
  <si>
    <t>UNIT 60</t>
  </si>
  <si>
    <t>UNIT 61</t>
  </si>
  <si>
    <t>UNIT 62</t>
  </si>
  <si>
    <t>UNIT 63</t>
  </si>
  <si>
    <t>UNIT 64</t>
  </si>
  <si>
    <t>UNIT 65</t>
  </si>
  <si>
    <t>UNIT 66</t>
  </si>
  <si>
    <t>UNIT 67</t>
  </si>
  <si>
    <t>UNIT 68</t>
  </si>
  <si>
    <t>UNIT 69</t>
  </si>
  <si>
    <t>UNIT 70</t>
  </si>
  <si>
    <t>UNIT 71</t>
  </si>
  <si>
    <t>UNIT 72</t>
  </si>
  <si>
    <t>UNIT 73</t>
  </si>
  <si>
    <t>UNIT 74</t>
  </si>
  <si>
    <t>UNIT 75</t>
  </si>
  <si>
    <t>UNIT 76</t>
  </si>
  <si>
    <t>UNIT 77</t>
  </si>
  <si>
    <t>UNIT 78</t>
  </si>
  <si>
    <t>UNIT 79</t>
  </si>
  <si>
    <t>UNIT 80</t>
  </si>
  <si>
    <t>UNIT 81</t>
  </si>
  <si>
    <t>UNIT 82</t>
  </si>
  <si>
    <t>UNIT 83</t>
  </si>
  <si>
    <t>UNIT 84</t>
  </si>
  <si>
    <t>UNIT 85</t>
  </si>
  <si>
    <t>UNIT 86</t>
  </si>
  <si>
    <t>UNIT 87</t>
  </si>
  <si>
    <t>UNIT 88</t>
  </si>
  <si>
    <t>UNIT 89</t>
  </si>
  <si>
    <t>UNIT 90</t>
  </si>
  <si>
    <t>UNIT 91</t>
  </si>
  <si>
    <t>UNIT 92</t>
  </si>
  <si>
    <t>UNIT 93</t>
  </si>
  <si>
    <t>UNIT 94</t>
  </si>
  <si>
    <t>UNIT 95</t>
  </si>
  <si>
    <t>UNIT 96</t>
  </si>
  <si>
    <t>UNIT 97</t>
  </si>
  <si>
    <t>UNIT 98</t>
  </si>
  <si>
    <t>UNIT 99</t>
  </si>
  <si>
    <t>UNIT 100</t>
  </si>
  <si>
    <t>EN Land use 1.0</t>
  </si>
  <si>
    <t xml:space="preserve">Excellent use of a previously developed site  including  cleaning up existing pollution meaning that this development has a positive impact on nature.  </t>
  </si>
  <si>
    <t>Excellent use of a previously developed site  means that less land is taken from nature for biodiversity or food production</t>
  </si>
  <si>
    <t>EN 2.0 Residential density</t>
  </si>
  <si>
    <t>Highly efficent  use of land means greater potential  to improve local services and public transport. This also helps protect land for future housing, agriculture, nature and recreation.  It complies with the local development plan meaning that it contributes to orderly development.</t>
  </si>
  <si>
    <t>Very efficent  use of land means greater potential  to improve local services and public transport. This also helps protect land for future housing, agriculture, nature and recreation.  It complies with the local development plan meaning that it contributes to orderly development.</t>
  </si>
  <si>
    <t>Efficent  use of land means greater potential  to improve local services and public transport. This also helps protect land for future housing, agriculture, nature and recreation.  It complies with the local development plan meaning that it contributes to orderly development.</t>
  </si>
  <si>
    <t>Reasonable use of land means greater potential  to improve local services and public transport. This also helps protect land for future housing, agriculture, nature and recreation.  It complies with the local development plan meaning that it contributes to orderly development in the area.</t>
  </si>
  <si>
    <t>It complies with the local development plan meaning that it contributes to orderly development in the area.</t>
  </si>
  <si>
    <t>EN 3.0 Surface water runoff</t>
  </si>
  <si>
    <t>The development is designed to not  contribute further to flooding in the neighbourhood. It treats the any surface water runoff before entering the watercourses or drains.</t>
  </si>
  <si>
    <t>The development is designed to not  contribute further to flooding in the neighbourhood.</t>
  </si>
  <si>
    <t>The home has been designed to help occupants reduce water consumption by up to 40% compared to a typical dwelling</t>
  </si>
  <si>
    <t>The development has been designed to help occupants reduce water consumption by up to 30% compared to a typical dwelling</t>
  </si>
  <si>
    <t>The development has been designed to help occupants to reduce water consumption compared to a typical dwelling</t>
  </si>
  <si>
    <t>The home has been designed to reduce water consumption by up to 40% compared to a typical dwelling</t>
  </si>
  <si>
    <t>The development has been designed to reduce water consumption by up to 30% compared to a typical dwelling</t>
  </si>
  <si>
    <t>EN 5.0 Ecology</t>
  </si>
  <si>
    <t>The development has significantly improved the ecological value of the site.</t>
  </si>
  <si>
    <t>The home has a BER of A1  produces more energy from renewable sources than it uses based on standardised use</t>
  </si>
  <si>
    <t>The home has a BER of A1 and is defined as a Nearly Zero Energy Building</t>
  </si>
  <si>
    <t>The home has a BER of A2 and is defined as a Nearly Zero Energy Building</t>
  </si>
  <si>
    <t>The Home as a BER of A2</t>
  </si>
  <si>
    <t>The home has a BER of A3</t>
  </si>
  <si>
    <t>Construction waste was  managed throughout the construction to reduce the quantity of waste going to site.</t>
  </si>
  <si>
    <t>EN 8.0 Responsible Procurement of timber</t>
  </si>
  <si>
    <t>En 9.0 – Use of Environmental Declarations</t>
  </si>
  <si>
    <t>The development used a high level of construction products that transparently declared their environmental impact.</t>
  </si>
  <si>
    <t>The development used a medium number of  construction products that transparently declared their environmental impact.</t>
  </si>
  <si>
    <t>The development used some construction products that transparently declared their environmental impact.</t>
  </si>
  <si>
    <t>EN 10.0 Embodied Impacts of materials</t>
  </si>
  <si>
    <t>EN 11.0 Transport Impacts</t>
  </si>
  <si>
    <t>There should be reduced environmental impacts from car transport due to the excellent location of the dwelling and its accessibility by walking cycling and alternative forms of transport in addition to its proximity to a wide range of services.</t>
  </si>
  <si>
    <t>HW 1.0 Ventilation</t>
  </si>
  <si>
    <t>The dwelling has a ventilation system designed to ensure good indoor air quality provided it is maintained  by  occupant. A Carbon dioxide  sensor highlights excessive levels of Carbon dioxide internally.</t>
  </si>
  <si>
    <t xml:space="preserve">The dwelling has a ventilation system designed to ensure good indoor air quality provided it is maintained  by  occupant. A humidity sensor alerts the occupier to excessive levels of humidty.  </t>
  </si>
  <si>
    <t>The dwelling has a ventilation system designed to ensure good indoor air quality provided it is maintained  by  occupant.</t>
  </si>
  <si>
    <t>The home has been designed  to have excellent levels daylighting throughout.</t>
  </si>
  <si>
    <t>The home has been designed  to have a very good level daylighting throughout.</t>
  </si>
  <si>
    <t>The home has been designed  to have a good level daylighting throughout.</t>
  </si>
  <si>
    <t>The home has been designed  to considerably exceed building regulations for sound between dwellings</t>
  </si>
  <si>
    <t>The home has been designed  to  exceed building regulations for sound between dwellings</t>
  </si>
  <si>
    <t>The home has been designed  and assessed to  avoid overheating in the summer in any single room.</t>
  </si>
  <si>
    <t>The home has been designed  and assessed to  avoid overheating in the summer.</t>
  </si>
  <si>
    <t xml:space="preserve">The home has been designed  to ensure that areas of glazing do not cause discomfort in winter.  </t>
  </si>
  <si>
    <t xml:space="preserve">The home has been designed  to make it unlikely that areas of glazing do will cause discomfort in winter. </t>
  </si>
  <si>
    <t>A test is carried out post construction and before occupation that demonstrates that the concentration of formaldehyde in indoor air does not exceed 0.1mg/m3(100μg/m3) sampling period of between 24h and 72h AND All specified paints and varnishes meet the requirements of the EU Ecolabel for SVOCs and VOCs</t>
  </si>
  <si>
    <t>A test has been  carried out post construction and before occupation that demonstrates that the concentration of formaldehyde in indoor air does not exceed 0.1mg/m3(100μg/m3) sampling period of between 24h and 72h OR All specified paints and varnishes meet the requirements of the EU Ecolabel for SVOCs and VOCs</t>
  </si>
  <si>
    <t>HW 6.0 Walkable neighbourhood</t>
  </si>
  <si>
    <t>The location of the home and its proximity to amenities, walking and cycling paths provides a very high level of opportunities for its occupants to lead an active life.</t>
  </si>
  <si>
    <t>The location of the home and its proximity to amenities, walking and cycling paths provides a high level of opportunities for its occupants to lead an active life.</t>
  </si>
  <si>
    <t>The location of the home and its proximity to amenities, walking and cycling paths provides a good level of opportunities for its occupants to lead an active life.</t>
  </si>
  <si>
    <t>Based on standardised occupancy and usage the heating costs are</t>
  </si>
  <si>
    <t>EC 2.0 Energy costs</t>
  </si>
  <si>
    <t>Based on standardised occupancy and usage the total energy costs for electricity and heating costs fall in the band between   -------  and --------</t>
  </si>
  <si>
    <t>EC 3.0 Transport costs</t>
  </si>
  <si>
    <t>Occupants should have reduced transport costs due to the proximity of the home to a wide range of amenities, including schools, services plus a wide range of alternative means of transport.</t>
  </si>
  <si>
    <t>The home is comprehensively  designed for  occupants with a temporary  or permanent mobility impairment. It scored ...% on the Universal Design checklist.</t>
  </si>
  <si>
    <t>The home has some design features  suitable  for occupants  with a temporary  or permanent mobility impairment.</t>
  </si>
  <si>
    <t>Which ever is ticked should appear</t>
  </si>
  <si>
    <r>
      <t xml:space="preserve">It is provided with a set of smart controls to make it easier to manage </t>
    </r>
    <r>
      <rPr>
        <sz val="11"/>
        <color rgb="FFFF0000"/>
        <rFont val="Calibri"/>
        <family val="2"/>
        <scheme val="minor"/>
      </rPr>
      <t xml:space="preserve">heating/ electricity/ hot water/ water </t>
    </r>
    <r>
      <rPr>
        <sz val="11"/>
        <color theme="1"/>
        <rFont val="Calibri"/>
        <family val="2"/>
        <scheme val="minor"/>
      </rPr>
      <t xml:space="preserve">usage  and costs. </t>
    </r>
    <r>
      <rPr>
        <sz val="11"/>
        <color rgb="FFFF0000"/>
        <rFont val="Calibri"/>
        <family val="2"/>
        <scheme val="minor"/>
      </rPr>
      <t>These are integrated onto one platform.</t>
    </r>
  </si>
  <si>
    <t>It is provided with a set of smart controls to make it easier to manage heating/ electricity/ hot water/ and water use and costs.</t>
  </si>
  <si>
    <t>The location of the development has been assessed as very low flood risk. This may reduce costs associated with flood risk.</t>
  </si>
  <si>
    <t>Level 3 = 50 points</t>
  </si>
  <si>
    <t>Uses green</t>
  </si>
  <si>
    <t>EN 4.1 Internal water use</t>
  </si>
  <si>
    <t>EN 4.2 External water use – The home has been provided with an external water collection system to reduce the use of water for external uses.</t>
  </si>
  <si>
    <t>EN 6.0 Energy Use</t>
  </si>
  <si>
    <t>100 points</t>
  </si>
  <si>
    <t>80 points</t>
  </si>
  <si>
    <t>50 points</t>
  </si>
  <si>
    <t>30 points</t>
  </si>
  <si>
    <t>0 points</t>
  </si>
  <si>
    <t>75 points</t>
  </si>
  <si>
    <t>10 points</t>
  </si>
  <si>
    <t>90 points</t>
  </si>
  <si>
    <t>25 points</t>
  </si>
  <si>
    <t>60 points</t>
  </si>
  <si>
    <t>20 points</t>
  </si>
  <si>
    <t xml:space="preserve">75 points </t>
  </si>
  <si>
    <t>EN7.0 Waste Management</t>
  </si>
  <si>
    <t>70 points</t>
  </si>
  <si>
    <t>up to 100 points</t>
  </si>
  <si>
    <t>15 points</t>
  </si>
  <si>
    <t>EC 1.0 Net Space Heat Demand</t>
  </si>
  <si>
    <t>Up to 100 points</t>
  </si>
  <si>
    <t>EC 4.0 Universal Design</t>
  </si>
  <si>
    <t>EC 5.0 Smart monitoring of Energy and water</t>
  </si>
  <si>
    <t>EC 6.0 Energy labelled goods</t>
  </si>
  <si>
    <t>HW 2.0 Daylighting</t>
  </si>
  <si>
    <t>HW 3.0 Acoustic sound insulation</t>
  </si>
  <si>
    <t>HW 4.1 Risk of overheating</t>
  </si>
  <si>
    <t>HW 4.2 Winter Comfort</t>
  </si>
  <si>
    <t>HW 5.0 VOC</t>
  </si>
  <si>
    <t>EC 7.0 Flood risk</t>
  </si>
  <si>
    <t>QA 1.0 Air Infiltration</t>
  </si>
  <si>
    <t>85 points</t>
  </si>
  <si>
    <t>QA 2.1 Thermal bridging</t>
  </si>
  <si>
    <t>QA 2.2 Photographic record</t>
  </si>
  <si>
    <t>QA 3.0 Construction Team Skills</t>
  </si>
  <si>
    <t>QA 4.2 Design Team Planning</t>
  </si>
  <si>
    <t>QA 4.1 Design Team Skills</t>
  </si>
  <si>
    <t>QA 5.0 Commissioning of Services</t>
  </si>
  <si>
    <t>QA 6.0 Consumer Information and Aftercare</t>
  </si>
  <si>
    <t>40 points</t>
  </si>
  <si>
    <t>-</t>
  </si>
  <si>
    <t xml:space="preserve">EN 12.0 Dwelling size adjustment </t>
  </si>
  <si>
    <t>Below 50%</t>
  </si>
  <si>
    <t>up to 50 points</t>
  </si>
  <si>
    <t>&gt; 160 points</t>
  </si>
  <si>
    <t>&lt; 160 points</t>
  </si>
  <si>
    <t>QA 2.3 Thermographic imaging</t>
  </si>
  <si>
    <t>ENVIRONMENT</t>
  </si>
  <si>
    <t>HEALTH AND WELLBEING</t>
  </si>
  <si>
    <t>ECONOMIC</t>
  </si>
  <si>
    <t>QUALITY ASSURANCE</t>
  </si>
  <si>
    <t>THESE 2 COLUMNS (F AND G) MUST BE HIDDEN WHEN WE FINISH EDITTING THE TEXT</t>
  </si>
  <si>
    <t>INTENT</t>
  </si>
  <si>
    <r>
      <t>·</t>
    </r>
    <r>
      <rPr>
        <sz val="7"/>
        <color theme="1"/>
        <rFont val="Times New Roman"/>
        <family val="1"/>
      </rPr>
      <t xml:space="preserve">       </t>
    </r>
    <r>
      <rPr>
        <sz val="10"/>
        <color theme="1"/>
        <rFont val="Calibri"/>
        <family val="2"/>
        <scheme val="minor"/>
      </rPr>
      <t>Encourage more rational and efficient use of land in Ireland and the consolidation of existing settlement</t>
    </r>
  </si>
  <si>
    <r>
      <t>·</t>
    </r>
    <r>
      <rPr>
        <sz val="7"/>
        <color theme="1"/>
        <rFont val="Times New Roman"/>
        <family val="1"/>
      </rPr>
      <t xml:space="preserve">       </t>
    </r>
    <r>
      <rPr>
        <sz val="10"/>
        <color theme="1"/>
        <rFont val="Calibri"/>
        <family val="2"/>
        <scheme val="minor"/>
      </rPr>
      <t>Encourage regeneration within existing cities, towns and villages and discourage development sprawl</t>
    </r>
  </si>
  <si>
    <r>
      <t>·</t>
    </r>
    <r>
      <rPr>
        <sz val="7"/>
        <color theme="1"/>
        <rFont val="Times New Roman"/>
        <family val="1"/>
      </rPr>
      <t xml:space="preserve">       </t>
    </r>
    <r>
      <rPr>
        <sz val="10"/>
        <color theme="1"/>
        <rFont val="Calibri"/>
        <family val="2"/>
        <scheme val="minor"/>
      </rPr>
      <t>Encourage innovation in land use to build resilient communities and minimise climate changevulnerability</t>
    </r>
  </si>
  <si>
    <r>
      <t>·</t>
    </r>
    <r>
      <rPr>
        <sz val="7"/>
        <color theme="1"/>
        <rFont val="Times New Roman"/>
        <family val="1"/>
      </rPr>
      <t xml:space="preserve">       </t>
    </r>
    <r>
      <rPr>
        <sz val="10"/>
        <color theme="1"/>
        <rFont val="Calibri"/>
        <family val="2"/>
        <scheme val="minor"/>
      </rPr>
      <t>Encourage land use models adapted to the effect of rise in temperatures to ensure that coastal areas and flood plains are not being adversely effected</t>
    </r>
  </si>
  <si>
    <r>
      <t>·</t>
    </r>
    <r>
      <rPr>
        <sz val="7"/>
        <color theme="1"/>
        <rFont val="Times New Roman"/>
        <family val="1"/>
      </rPr>
      <t xml:space="preserve">       </t>
    </r>
    <r>
      <rPr>
        <sz val="10"/>
        <color theme="1"/>
        <rFont val="Calibri"/>
        <family val="2"/>
        <scheme val="minor"/>
      </rPr>
      <t>Encourage remediation of contaminated land and restoration and improvement of previously developed lands</t>
    </r>
  </si>
  <si>
    <r>
      <t>·</t>
    </r>
    <r>
      <rPr>
        <sz val="7"/>
        <color theme="1"/>
        <rFont val="Times New Roman"/>
        <family val="1"/>
      </rPr>
      <t xml:space="preserve">       </t>
    </r>
    <r>
      <rPr>
        <sz val="10"/>
        <color theme="1"/>
        <rFont val="Calibri"/>
        <family val="2"/>
        <scheme val="minor"/>
      </rPr>
      <t>Preserve arable land to meet the future food needs of the growing population, whilst discouraging encroachment on valuable global ecosystems, and destruction of carbon sinks.</t>
    </r>
  </si>
  <si>
    <r>
      <t>·</t>
    </r>
    <r>
      <rPr>
        <sz val="7"/>
        <color theme="1"/>
        <rFont val="Times New Roman"/>
        <family val="1"/>
      </rPr>
      <t xml:space="preserve">       </t>
    </r>
    <r>
      <rPr>
        <sz val="10"/>
        <color theme="1"/>
        <rFont val="Calibri"/>
        <family val="2"/>
        <scheme val="minor"/>
      </rPr>
      <t>Encourage densities that assist the development of viable services and infrastructure, public transport systems, and are conducive to walking communities</t>
    </r>
  </si>
  <si>
    <r>
      <t>·</t>
    </r>
    <r>
      <rPr>
        <sz val="7"/>
        <color theme="1"/>
        <rFont val="Times New Roman"/>
        <family val="1"/>
      </rPr>
      <t xml:space="preserve">       </t>
    </r>
    <r>
      <rPr>
        <sz val="10"/>
        <color theme="1"/>
        <rFont val="Calibri"/>
        <family val="2"/>
        <scheme val="minor"/>
      </rPr>
      <t>Achieve compliance with nationally stated objectives and recommended densities of Dept. of DEHLG Guidelines and appropriate Local Authority Development Plan.</t>
    </r>
  </si>
  <si>
    <r>
      <t>·</t>
    </r>
    <r>
      <rPr>
        <sz val="7"/>
        <color theme="1"/>
        <rFont val="Times New Roman"/>
        <family val="1"/>
      </rPr>
      <t xml:space="preserve">       </t>
    </r>
    <r>
      <rPr>
        <sz val="10"/>
        <color theme="1"/>
        <rFont val="Calibri"/>
        <family val="2"/>
        <scheme val="minor"/>
      </rPr>
      <t>Encourage more rational and efficient use of land and consolidation of existing settlement, discourage sprawl and thereby, preserve land for global food production, and prevent encroachment and destruction of valuable global ecosystems.</t>
    </r>
  </si>
  <si>
    <r>
      <t>·</t>
    </r>
    <r>
      <rPr>
        <sz val="7"/>
        <color theme="1"/>
        <rFont val="Times New Roman"/>
        <family val="1"/>
      </rPr>
      <t xml:space="preserve">       </t>
    </r>
    <r>
      <rPr>
        <sz val="10"/>
        <color theme="1"/>
        <rFont val="Calibri"/>
        <family val="2"/>
        <scheme val="minor"/>
      </rPr>
      <t xml:space="preserve">Minimisevolume and rate of water run-off from the site that could impact flooding elsewhere. </t>
    </r>
  </si>
  <si>
    <r>
      <t>·</t>
    </r>
    <r>
      <rPr>
        <sz val="7"/>
        <color theme="1"/>
        <rFont val="Times New Roman"/>
        <family val="1"/>
      </rPr>
      <t xml:space="preserve">       </t>
    </r>
    <r>
      <rPr>
        <sz val="10"/>
        <color theme="1"/>
        <rFont val="Calibri"/>
        <family val="2"/>
        <scheme val="minor"/>
      </rPr>
      <t xml:space="preserve">encourage use of sustainable urban drainage system to ensure that the rate of water run-off is no greater than before development </t>
    </r>
  </si>
  <si>
    <r>
      <t>·</t>
    </r>
    <r>
      <rPr>
        <sz val="7"/>
        <color theme="1"/>
        <rFont val="Times New Roman"/>
        <family val="1"/>
      </rPr>
      <t xml:space="preserve">       </t>
    </r>
    <r>
      <rPr>
        <sz val="10"/>
        <color theme="1"/>
        <rFont val="Calibri"/>
        <family val="2"/>
        <scheme val="minor"/>
      </rPr>
      <t xml:space="preserve">minimise any increasein the imperviousness of the site, as this can have major repercussions on the site and its surroundings through the increase of water run-off, which decreases resilience to flooding </t>
    </r>
  </si>
  <si>
    <r>
      <t>·</t>
    </r>
    <r>
      <rPr>
        <sz val="7"/>
        <color theme="1"/>
        <rFont val="Times New Roman"/>
        <family val="1"/>
      </rPr>
      <t xml:space="preserve">       </t>
    </r>
    <r>
      <rPr>
        <sz val="10"/>
        <color theme="1"/>
        <rFont val="Calibri"/>
        <family val="2"/>
        <scheme val="minor"/>
      </rPr>
      <t xml:space="preserve">minimise the risk of pollution from hydrocarbon and other contaminants entering water courses. </t>
    </r>
  </si>
  <si>
    <r>
      <t>·</t>
    </r>
    <r>
      <rPr>
        <sz val="7"/>
        <color theme="1"/>
        <rFont val="Times New Roman"/>
        <family val="1"/>
      </rPr>
      <t xml:space="preserve">       </t>
    </r>
    <r>
      <rPr>
        <sz val="10"/>
        <color theme="1"/>
        <rFont val="Calibri"/>
        <family val="2"/>
        <scheme val="minor"/>
      </rPr>
      <t>reduce the consumptionof drinking water inside the home, through the design and specification of water efficient fittings, appliances and recycling systems</t>
    </r>
  </si>
  <si>
    <r>
      <t>·</t>
    </r>
    <r>
      <rPr>
        <sz val="7"/>
        <color theme="1"/>
        <rFont val="Times New Roman"/>
        <family val="1"/>
      </rPr>
      <t xml:space="preserve">       </t>
    </r>
    <r>
      <rPr>
        <sz val="10"/>
        <color theme="1"/>
        <rFont val="Calibri"/>
        <family val="2"/>
        <scheme val="minor"/>
      </rPr>
      <t>reduce the use of drinking water outside the home, through the recycling of rainwater.</t>
    </r>
  </si>
  <si>
    <r>
      <t>·</t>
    </r>
    <r>
      <rPr>
        <sz val="7"/>
        <color theme="1"/>
        <rFont val="Times New Roman"/>
        <family val="1"/>
      </rPr>
      <t xml:space="preserve">       </t>
    </r>
    <r>
      <rPr>
        <sz val="10"/>
        <color theme="1"/>
        <rFont val="Calibri"/>
        <family val="2"/>
        <scheme val="minor"/>
      </rPr>
      <t>Reduce the of impact energy/carbon requirements for the treatment of potable water at the utility level</t>
    </r>
  </si>
  <si>
    <r>
      <t>·</t>
    </r>
    <r>
      <rPr>
        <sz val="7"/>
        <color theme="1"/>
        <rFont val="Times New Roman"/>
        <family val="1"/>
      </rPr>
      <t xml:space="preserve">       </t>
    </r>
    <r>
      <rPr>
        <sz val="10"/>
        <color theme="1"/>
        <rFont val="Calibri"/>
        <family val="2"/>
        <scheme val="minor"/>
      </rPr>
      <t xml:space="preserve">Reduce the impact of energy requirements/carbon emissions associated with heating domestic hot water. </t>
    </r>
  </si>
  <si>
    <r>
      <t>·</t>
    </r>
    <r>
      <rPr>
        <sz val="7"/>
        <color theme="1"/>
        <rFont val="Times New Roman"/>
        <family val="1"/>
      </rPr>
      <t xml:space="preserve">       </t>
    </r>
    <r>
      <rPr>
        <sz val="10"/>
        <color theme="1"/>
        <rFont val="Calibri"/>
        <family val="2"/>
        <scheme val="minor"/>
      </rPr>
      <t>minimise the impact of the development on the site’s existing ecology</t>
    </r>
  </si>
  <si>
    <r>
      <t>·</t>
    </r>
    <r>
      <rPr>
        <sz val="7"/>
        <color theme="1"/>
        <rFont val="Times New Roman"/>
        <family val="1"/>
      </rPr>
      <t xml:space="preserve">       </t>
    </r>
    <r>
      <rPr>
        <sz val="10"/>
        <color theme="1"/>
        <rFont val="Calibri"/>
        <family val="2"/>
        <scheme val="minor"/>
      </rPr>
      <t>enhance the site’s ecological value and biodiversity</t>
    </r>
  </si>
  <si>
    <r>
      <t>·</t>
    </r>
    <r>
      <rPr>
        <sz val="7"/>
        <color theme="1"/>
        <rFont val="Times New Roman"/>
        <family val="1"/>
      </rPr>
      <t xml:space="preserve">       </t>
    </r>
    <r>
      <rPr>
        <sz val="10"/>
        <color theme="1"/>
        <rFont val="Calibri"/>
        <family val="2"/>
        <scheme val="minor"/>
      </rPr>
      <t>support the EU Biodiversity Strategy to halt the loss of biodiversity and ecosystems in Europe by 2020.</t>
    </r>
  </si>
  <si>
    <r>
      <t>·</t>
    </r>
    <r>
      <rPr>
        <sz val="7"/>
        <color theme="1"/>
        <rFont val="Times New Roman"/>
        <family val="1"/>
      </rPr>
      <t xml:space="preserve">       </t>
    </r>
    <r>
      <rPr>
        <sz val="10"/>
        <color theme="1"/>
        <rFont val="Calibri"/>
        <family val="2"/>
        <scheme val="minor"/>
      </rPr>
      <t xml:space="preserve">encourage the development of homes with very low energy useand carbon emissions </t>
    </r>
  </si>
  <si>
    <r>
      <t>·</t>
    </r>
    <r>
      <rPr>
        <sz val="7"/>
        <color theme="1"/>
        <rFont val="Times New Roman"/>
        <family val="1"/>
      </rPr>
      <t xml:space="preserve">       </t>
    </r>
    <r>
      <rPr>
        <sz val="10"/>
        <color theme="1"/>
        <rFont val="Calibri"/>
        <family val="2"/>
        <scheme val="minor"/>
      </rPr>
      <t>encourage the achievement of the national residential NZEBtargets which becomes mandatory in 2018 for public buildings, including state funded social housing, and for all buildings in 2020.</t>
    </r>
  </si>
  <si>
    <r>
      <t>·</t>
    </r>
    <r>
      <rPr>
        <sz val="7"/>
        <color theme="1"/>
        <rFont val="Times New Roman"/>
        <family val="1"/>
      </rPr>
      <t xml:space="preserve">       </t>
    </r>
    <r>
      <rPr>
        <sz val="10"/>
        <color theme="1"/>
        <rFont val="Calibri"/>
        <family val="2"/>
        <scheme val="minor"/>
      </rPr>
      <t>encourage good waste management to reduce the use of resources and embodied impacts in the construction of dwellings.</t>
    </r>
  </si>
  <si>
    <r>
      <t>·</t>
    </r>
    <r>
      <rPr>
        <sz val="7"/>
        <color theme="1"/>
        <rFont val="Times New Roman"/>
        <family val="1"/>
      </rPr>
      <t xml:space="preserve">       </t>
    </r>
    <r>
      <rPr>
        <sz val="10"/>
        <color theme="1"/>
        <rFont val="Calibri"/>
        <family val="2"/>
        <scheme val="minor"/>
      </rPr>
      <t>encourage the sourcing of timber from sustainably managed sources</t>
    </r>
  </si>
  <si>
    <r>
      <t>·</t>
    </r>
    <r>
      <rPr>
        <sz val="7"/>
        <color theme="1"/>
        <rFont val="Times New Roman"/>
        <family val="1"/>
      </rPr>
      <t xml:space="preserve">       </t>
    </r>
    <r>
      <rPr>
        <sz val="10"/>
        <color theme="1"/>
        <rFont val="Calibri"/>
        <family val="2"/>
        <scheme val="minor"/>
      </rPr>
      <t>support the European Commission in its goal to achieve sustainable sourcing of materials while promoting sustainable economic growth and development</t>
    </r>
  </si>
  <si>
    <r>
      <t>·</t>
    </r>
    <r>
      <rPr>
        <sz val="7"/>
        <color theme="1"/>
        <rFont val="Times New Roman"/>
        <family val="1"/>
      </rPr>
      <t xml:space="preserve">       </t>
    </r>
    <r>
      <rPr>
        <sz val="10"/>
        <color theme="1"/>
        <rFont val="Calibri"/>
        <family val="2"/>
        <scheme val="minor"/>
      </rPr>
      <t xml:space="preserve">support the Roadmap to a Resource Efficient Europe </t>
    </r>
  </si>
  <si>
    <r>
      <t>·</t>
    </r>
    <r>
      <rPr>
        <sz val="7"/>
        <color theme="1"/>
        <rFont val="Times New Roman"/>
        <family val="1"/>
      </rPr>
      <t xml:space="preserve">       </t>
    </r>
    <r>
      <rPr>
        <sz val="10"/>
        <color theme="1"/>
        <rFont val="Calibri"/>
        <family val="2"/>
        <scheme val="minor"/>
      </rPr>
      <t>reduce the embodied impacts of construction products and materials</t>
    </r>
  </si>
  <si>
    <r>
      <t>·</t>
    </r>
    <r>
      <rPr>
        <sz val="7"/>
        <color theme="1"/>
        <rFont val="Times New Roman"/>
        <family val="1"/>
      </rPr>
      <t xml:space="preserve">       </t>
    </r>
    <r>
      <rPr>
        <sz val="10"/>
        <color theme="1"/>
        <rFont val="Calibri"/>
        <family val="2"/>
        <scheme val="minor"/>
      </rPr>
      <t>encourage the use of verified third party environmental product information</t>
    </r>
  </si>
  <si>
    <r>
      <t>·</t>
    </r>
    <r>
      <rPr>
        <sz val="7"/>
        <color theme="1"/>
        <rFont val="Times New Roman"/>
        <family val="1"/>
      </rPr>
      <t xml:space="preserve">       </t>
    </r>
    <r>
      <rPr>
        <sz val="10"/>
        <color theme="1"/>
        <rFont val="Calibri"/>
        <family val="2"/>
        <scheme val="minor"/>
      </rPr>
      <t>encourage manufacturers and suppliers to provide more specific information on the embodied impacts of their materials</t>
    </r>
  </si>
  <si>
    <r>
      <t>·</t>
    </r>
    <r>
      <rPr>
        <sz val="7"/>
        <color theme="1"/>
        <rFont val="Times New Roman"/>
        <family val="1"/>
      </rPr>
      <t xml:space="preserve">       </t>
    </r>
    <r>
      <rPr>
        <sz val="10"/>
        <color theme="1"/>
        <rFont val="Calibri"/>
        <family val="2"/>
        <scheme val="minor"/>
      </rPr>
      <t>enable practitioners to carry out more accurate assessment of the embodied impacts of products</t>
    </r>
  </si>
  <si>
    <r>
      <t>·</t>
    </r>
    <r>
      <rPr>
        <sz val="7"/>
        <color theme="1"/>
        <rFont val="Times New Roman"/>
        <family val="1"/>
      </rPr>
      <t xml:space="preserve">       </t>
    </r>
    <r>
      <rPr>
        <sz val="10"/>
        <color theme="1"/>
        <rFont val="Calibri"/>
        <family val="2"/>
        <scheme val="minor"/>
      </rPr>
      <t>encourage the calculation of embodied impact of housing construction</t>
    </r>
  </si>
  <si>
    <r>
      <t>·</t>
    </r>
    <r>
      <rPr>
        <sz val="7"/>
        <color theme="1"/>
        <rFont val="Times New Roman"/>
        <family val="1"/>
      </rPr>
      <t xml:space="preserve">       </t>
    </r>
    <r>
      <rPr>
        <sz val="10"/>
        <color theme="1"/>
        <rFont val="Calibri"/>
        <family val="2"/>
        <scheme val="minor"/>
      </rPr>
      <t>ensure that as operational energyis reduced, the significant embodied impacts involved in construction materials and components are also reduced.</t>
    </r>
  </si>
  <si>
    <r>
      <t>·</t>
    </r>
    <r>
      <rPr>
        <sz val="7"/>
        <color theme="1"/>
        <rFont val="Times New Roman"/>
        <family val="1"/>
      </rPr>
      <t xml:space="preserve">       </t>
    </r>
    <r>
      <rPr>
        <sz val="10"/>
        <color theme="1"/>
        <rFont val="Calibri"/>
        <family val="2"/>
        <scheme val="minor"/>
      </rPr>
      <t xml:space="preserve">Design more compact homes to reduce energy consumption and environmental impacts from the construction and maintenance of larger homes. </t>
    </r>
  </si>
  <si>
    <r>
      <t>·</t>
    </r>
    <r>
      <rPr>
        <sz val="7"/>
        <color theme="1"/>
        <rFont val="Times New Roman"/>
        <family val="1"/>
      </rPr>
      <t xml:space="preserve">       </t>
    </r>
    <r>
      <rPr>
        <sz val="10"/>
        <color theme="1"/>
        <rFont val="Calibri"/>
        <family val="2"/>
        <scheme val="minor"/>
      </rPr>
      <t xml:space="preserve">ensure good indoor air quality throughout the house with consistent supply of fresh air under all weather conditions </t>
    </r>
  </si>
  <si>
    <r>
      <t>·</t>
    </r>
    <r>
      <rPr>
        <sz val="7"/>
        <color theme="1"/>
        <rFont val="Times New Roman"/>
        <family val="1"/>
      </rPr>
      <t xml:space="preserve">       </t>
    </r>
    <r>
      <rPr>
        <sz val="10"/>
        <color theme="1"/>
        <rFont val="Calibri"/>
        <family val="2"/>
        <scheme val="minor"/>
      </rPr>
      <t>prevent discomfort from draughts caused by uncontrolled ventilation</t>
    </r>
  </si>
  <si>
    <r>
      <t>·</t>
    </r>
    <r>
      <rPr>
        <sz val="7"/>
        <color theme="1"/>
        <rFont val="Times New Roman"/>
        <family val="1"/>
      </rPr>
      <t xml:space="preserve">       </t>
    </r>
    <r>
      <rPr>
        <sz val="10"/>
        <color theme="1"/>
        <rFont val="Calibri"/>
        <family val="2"/>
        <scheme val="minor"/>
      </rPr>
      <t>limit the moisture content of the air so that it does not contribute to condensation and mould growth</t>
    </r>
  </si>
  <si>
    <r>
      <t>·</t>
    </r>
    <r>
      <rPr>
        <sz val="7"/>
        <color theme="1"/>
        <rFont val="Times New Roman"/>
        <family val="1"/>
      </rPr>
      <t xml:space="preserve">       </t>
    </r>
    <r>
      <rPr>
        <sz val="10"/>
        <color theme="1"/>
        <rFont val="Calibri"/>
        <family val="2"/>
        <scheme val="minor"/>
      </rPr>
      <t>limit the concentration of harmful pollutants in the air within the house</t>
    </r>
  </si>
  <si>
    <r>
      <t>·</t>
    </r>
    <r>
      <rPr>
        <sz val="7"/>
        <color theme="1"/>
        <rFont val="Times New Roman"/>
        <family val="1"/>
      </rPr>
      <t xml:space="preserve">       </t>
    </r>
    <r>
      <rPr>
        <sz val="10"/>
        <color theme="1"/>
        <rFont val="Calibri"/>
        <family val="2"/>
        <scheme val="minor"/>
      </rPr>
      <t xml:space="preserve">balance good levels of fresh air with heat loss due to ventilation. </t>
    </r>
  </si>
  <si>
    <r>
      <t>·</t>
    </r>
    <r>
      <rPr>
        <sz val="7"/>
        <color theme="1"/>
        <rFont val="Times New Roman"/>
        <family val="1"/>
      </rPr>
      <t xml:space="preserve">       </t>
    </r>
    <r>
      <rPr>
        <sz val="10"/>
        <color theme="1"/>
        <rFont val="Calibri"/>
        <family val="2"/>
        <scheme val="minor"/>
      </rPr>
      <t>promote good day lighting and thereby reduce the need for energy to light the home</t>
    </r>
  </si>
  <si>
    <r>
      <t>·</t>
    </r>
    <r>
      <rPr>
        <sz val="7"/>
        <color theme="1"/>
        <rFont val="Times New Roman"/>
        <family val="1"/>
      </rPr>
      <t xml:space="preserve">       </t>
    </r>
    <r>
      <rPr>
        <sz val="10"/>
        <color theme="1"/>
        <rFont val="Calibri"/>
        <family val="2"/>
        <scheme val="minor"/>
      </rPr>
      <t>Improve quality of life and mental wellbeing by providing visual delight andday lighting in at least part of the dwelling.</t>
    </r>
  </si>
  <si>
    <r>
      <t>·</t>
    </r>
    <r>
      <rPr>
        <sz val="7"/>
        <color theme="1"/>
        <rFont val="Times New Roman"/>
        <family val="1"/>
      </rPr>
      <t xml:space="preserve">       </t>
    </r>
    <r>
      <rPr>
        <sz val="10"/>
        <color theme="1"/>
        <rFont val="Calibri"/>
        <family val="2"/>
        <scheme val="minor"/>
      </rPr>
      <t>ensure that houses and apartments are built to maximize acoustic comfort and provide privacy between homes</t>
    </r>
  </si>
  <si>
    <r>
      <t>·</t>
    </r>
    <r>
      <rPr>
        <sz val="7"/>
        <color theme="1"/>
        <rFont val="Times New Roman"/>
        <family val="1"/>
      </rPr>
      <t xml:space="preserve">       </t>
    </r>
    <r>
      <rPr>
        <sz val="10"/>
        <color theme="1"/>
        <rFont val="Calibri"/>
        <family val="2"/>
        <scheme val="minor"/>
      </rPr>
      <t>reduce noise transfer to effect change in the perception of urban dwelling, and therefore encourage better use of land and resources.</t>
    </r>
  </si>
  <si>
    <r>
      <t>·</t>
    </r>
    <r>
      <rPr>
        <sz val="7"/>
        <color theme="1"/>
        <rFont val="Times New Roman"/>
        <family val="1"/>
      </rPr>
      <t xml:space="preserve">       </t>
    </r>
    <r>
      <rPr>
        <sz val="10"/>
        <color theme="1"/>
        <rFont val="Calibri"/>
        <family val="2"/>
        <scheme val="minor"/>
      </rPr>
      <t>ensure that homes are designed to avoid a risk of overheating in summer months.</t>
    </r>
  </si>
  <si>
    <r>
      <t>·</t>
    </r>
    <r>
      <rPr>
        <sz val="7"/>
        <color theme="1"/>
        <rFont val="Times New Roman"/>
        <family val="1"/>
      </rPr>
      <t xml:space="preserve">       </t>
    </r>
    <r>
      <rPr>
        <sz val="10"/>
        <color theme="1"/>
        <rFont val="Calibri"/>
        <family val="2"/>
        <scheme val="minor"/>
      </rPr>
      <t>ensure that homes are resilient to temperature extremes due to climate change over their lifetime</t>
    </r>
  </si>
  <si>
    <r>
      <t>·</t>
    </r>
    <r>
      <rPr>
        <sz val="7"/>
        <color theme="1"/>
        <rFont val="Times New Roman"/>
        <family val="1"/>
      </rPr>
      <t xml:space="preserve">       </t>
    </r>
    <r>
      <rPr>
        <sz val="10"/>
        <color theme="1"/>
        <rFont val="Calibri"/>
        <family val="2"/>
        <scheme val="minor"/>
      </rPr>
      <t>ensure that homes are designed for comfort in winter by avoiding radiant asymmetry from extensiveareas of cold surfaces, and ensure that heating systems can work effectively and efficiently.</t>
    </r>
  </si>
  <si>
    <r>
      <t>·</t>
    </r>
    <r>
      <rPr>
        <sz val="7"/>
        <color theme="1"/>
        <rFont val="Times New Roman"/>
        <family val="1"/>
      </rPr>
      <t xml:space="preserve">       </t>
    </r>
    <r>
      <rPr>
        <sz val="10"/>
        <color theme="1"/>
        <rFont val="Calibri"/>
        <family val="2"/>
        <scheme val="minor"/>
      </rPr>
      <t>ensure good indoor air quality and avoid negative impact on occupanthealth from Volatile Organic Compounds (VOCs) contained in construction materials and finishes.</t>
    </r>
  </si>
  <si>
    <r>
      <t>·</t>
    </r>
    <r>
      <rPr>
        <sz val="7"/>
        <color theme="1"/>
        <rFont val="Times New Roman"/>
        <family val="1"/>
      </rPr>
      <t xml:space="preserve">       </t>
    </r>
    <r>
      <rPr>
        <sz val="10"/>
        <color theme="1"/>
        <rFont val="Calibri"/>
        <family val="2"/>
        <scheme val="minor"/>
      </rPr>
      <t>encourage a fabric first approach ensuring that the homeowner benefits from reduced heating costs</t>
    </r>
  </si>
  <si>
    <r>
      <t>·</t>
    </r>
    <r>
      <rPr>
        <sz val="7"/>
        <color theme="1"/>
        <rFont val="Times New Roman"/>
        <family val="1"/>
      </rPr>
      <t xml:space="preserve">       </t>
    </r>
    <r>
      <rPr>
        <sz val="10"/>
        <color theme="1"/>
        <rFont val="Calibri"/>
        <family val="2"/>
        <scheme val="minor"/>
      </rPr>
      <t>ensure that developments maximise orientation for free heating, and minimise heat loss from the building fabric</t>
    </r>
  </si>
  <si>
    <r>
      <t>·</t>
    </r>
    <r>
      <rPr>
        <sz val="7"/>
        <color theme="1"/>
        <rFont val="Times New Roman"/>
        <family val="1"/>
      </rPr>
      <t xml:space="preserve">       </t>
    </r>
    <r>
      <rPr>
        <sz val="10"/>
        <color theme="1"/>
        <rFont val="Calibri"/>
        <family val="2"/>
        <scheme val="minor"/>
      </rPr>
      <t xml:space="preserve">encourage attention to detail to minimise thermal bridging and heat loss due to uncontrolled ventilation. </t>
    </r>
  </si>
  <si>
    <r>
      <t>·</t>
    </r>
    <r>
      <rPr>
        <sz val="7"/>
        <color rgb="FF000000"/>
        <rFont val="Times New Roman"/>
        <family val="1"/>
      </rPr>
      <t xml:space="preserve">       </t>
    </r>
    <r>
      <rPr>
        <sz val="10"/>
        <color rgb="FF000000"/>
        <rFont val="Calibri"/>
        <family val="2"/>
        <scheme val="minor"/>
      </rPr>
      <t>provide transparent cost information on the likely energy costs of the home. These are based on the calculated costs for heating, hot water and electricity, including electrical plug loads requirements, and the usable contribution from renewable energy systems including any  available feed in tariffs.</t>
    </r>
  </si>
  <si>
    <r>
      <t>·</t>
    </r>
    <r>
      <rPr>
        <sz val="7"/>
        <color theme="1"/>
        <rFont val="Times New Roman"/>
        <family val="1"/>
      </rPr>
      <t xml:space="preserve">       </t>
    </r>
    <r>
      <rPr>
        <sz val="10"/>
        <color theme="1"/>
        <rFont val="Calibri"/>
        <family val="2"/>
        <scheme val="minor"/>
      </rPr>
      <t>ensure resource and space efficient design that balances area efficiency with long term flexibility</t>
    </r>
  </si>
  <si>
    <r>
      <t>·</t>
    </r>
    <r>
      <rPr>
        <sz val="7"/>
        <color theme="1"/>
        <rFont val="Times New Roman"/>
        <family val="1"/>
      </rPr>
      <t xml:space="preserve">       </t>
    </r>
    <r>
      <rPr>
        <sz val="10"/>
        <color theme="1"/>
        <rFont val="Calibri"/>
        <family val="2"/>
        <scheme val="minor"/>
      </rPr>
      <t>ensure flexibility is designed in, to allow homes to be adaptable for occupants needs through their lives</t>
    </r>
  </si>
  <si>
    <r>
      <t>·</t>
    </r>
    <r>
      <rPr>
        <sz val="7"/>
        <color theme="1"/>
        <rFont val="Times New Roman"/>
        <family val="1"/>
      </rPr>
      <t xml:space="preserve">       </t>
    </r>
    <r>
      <rPr>
        <sz val="10"/>
        <color theme="1"/>
        <rFont val="Calibri"/>
        <family val="2"/>
        <scheme val="minor"/>
      </rPr>
      <t>allow smaller homes to easily expand to accommodate increased occupants or changing function</t>
    </r>
  </si>
  <si>
    <r>
      <t>·</t>
    </r>
    <r>
      <rPr>
        <sz val="7"/>
        <color theme="1"/>
        <rFont val="Times New Roman"/>
        <family val="1"/>
      </rPr>
      <t xml:space="preserve">       </t>
    </r>
    <r>
      <rPr>
        <sz val="10"/>
        <color theme="1"/>
        <rFont val="Calibri"/>
        <family val="2"/>
        <scheme val="minor"/>
      </rPr>
      <t>future proof larger homes to allow reconfiguration for changing circumstances</t>
    </r>
  </si>
  <si>
    <r>
      <t>·</t>
    </r>
    <r>
      <rPr>
        <sz val="7"/>
        <color theme="1"/>
        <rFont val="Times New Roman"/>
        <family val="1"/>
      </rPr>
      <t xml:space="preserve">       </t>
    </r>
    <r>
      <rPr>
        <sz val="10"/>
        <color theme="1"/>
        <rFont val="Calibri"/>
        <family val="2"/>
        <scheme val="minor"/>
      </rPr>
      <t>raise awareness and inspire people to think differently about the benefits of universally designed homes. The criteria selected have been based on the four key principles of the Universal Design system: Integrating into the neighbourhood, easy to approach, enter and move about in, easy to understand, use and manage and flexible, cost effective and adaptable over time.</t>
    </r>
  </si>
  <si>
    <r>
      <t>·</t>
    </r>
    <r>
      <rPr>
        <sz val="7"/>
        <color theme="1"/>
        <rFont val="Times New Roman"/>
        <family val="1"/>
      </rPr>
      <t xml:space="preserve">       </t>
    </r>
    <r>
      <rPr>
        <sz val="10"/>
        <color theme="1"/>
        <rFont val="Calibri"/>
        <family val="2"/>
        <scheme val="minor"/>
      </rPr>
      <t>provide occupants with easy to understand information on their energy and water use, and to pinpoint where heavy energy or water use is occurring.</t>
    </r>
  </si>
  <si>
    <r>
      <t>·</t>
    </r>
    <r>
      <rPr>
        <sz val="7"/>
        <color theme="1"/>
        <rFont val="Times New Roman"/>
        <family val="1"/>
      </rPr>
      <t xml:space="preserve">       </t>
    </r>
    <r>
      <rPr>
        <sz val="10"/>
        <color theme="1"/>
        <rFont val="Calibri"/>
        <family val="2"/>
        <scheme val="minor"/>
      </rPr>
      <t>allow occupants to use electricity when it is most cost effective in the future (dependent on the introduction of smart energy tariffs).</t>
    </r>
  </si>
  <si>
    <r>
      <t>·</t>
    </r>
    <r>
      <rPr>
        <sz val="7"/>
        <color theme="1"/>
        <rFont val="Times New Roman"/>
        <family val="1"/>
      </rPr>
      <t xml:space="preserve">       </t>
    </r>
    <r>
      <rPr>
        <sz val="10"/>
        <color theme="1"/>
        <rFont val="Calibri"/>
        <family val="2"/>
        <scheme val="minor"/>
      </rPr>
      <t>promote the provision or purchase of energy efficient appliances in the home, encouraging the reduction of CO</t>
    </r>
    <r>
      <rPr>
        <vertAlign val="subscript"/>
        <sz val="10"/>
        <color theme="1"/>
        <rFont val="Calibri"/>
        <family val="2"/>
        <scheme val="minor"/>
      </rPr>
      <t xml:space="preserve">2 </t>
    </r>
    <r>
      <rPr>
        <sz val="10"/>
        <color theme="1"/>
        <rFont val="Calibri"/>
        <family val="2"/>
        <scheme val="minor"/>
      </rPr>
      <t>emissions.</t>
    </r>
  </si>
  <si>
    <r>
      <t>·</t>
    </r>
    <r>
      <rPr>
        <sz val="7"/>
        <color theme="1"/>
        <rFont val="Times New Roman"/>
        <family val="1"/>
      </rPr>
      <t xml:space="preserve">       </t>
    </r>
    <r>
      <rPr>
        <sz val="10"/>
        <color theme="1"/>
        <rFont val="Calibri"/>
        <family val="2"/>
        <scheme val="minor"/>
      </rPr>
      <t>encourage careful quality construction to minimise heat loss due to air infiltration</t>
    </r>
  </si>
  <si>
    <r>
      <t>·</t>
    </r>
    <r>
      <rPr>
        <sz val="7"/>
        <color theme="1"/>
        <rFont val="Times New Roman"/>
        <family val="1"/>
      </rPr>
      <t xml:space="preserve">       </t>
    </r>
    <r>
      <rPr>
        <sz val="10"/>
        <color theme="1"/>
        <rFont val="Calibri"/>
        <family val="2"/>
        <scheme val="minor"/>
      </rPr>
      <t>avoid damage to building structure over its lifetime due to interstitial condensation.</t>
    </r>
  </si>
  <si>
    <r>
      <t>·</t>
    </r>
    <r>
      <rPr>
        <sz val="7"/>
        <color theme="1"/>
        <rFont val="Times New Roman"/>
        <family val="1"/>
      </rPr>
      <t xml:space="preserve">       </t>
    </r>
    <r>
      <rPr>
        <sz val="10"/>
        <color theme="1"/>
        <rFont val="Calibri"/>
        <family val="2"/>
        <scheme val="minor"/>
      </rPr>
      <t>encourage the careful detailing of building junctions to minimise thermal bridging and resultant heat loss.</t>
    </r>
  </si>
  <si>
    <r>
      <t>·</t>
    </r>
    <r>
      <rPr>
        <sz val="7"/>
        <color theme="1"/>
        <rFont val="Times New Roman"/>
        <family val="1"/>
      </rPr>
      <t xml:space="preserve">       </t>
    </r>
    <r>
      <rPr>
        <sz val="10"/>
        <color theme="1"/>
        <rFont val="Calibri"/>
        <family val="2"/>
        <scheme val="minor"/>
      </rPr>
      <t>encourage proper assessment of condensation risk at junctions</t>
    </r>
  </si>
  <si>
    <r>
      <t>·</t>
    </r>
    <r>
      <rPr>
        <sz val="7"/>
        <color theme="1"/>
        <rFont val="Times New Roman"/>
        <family val="1"/>
      </rPr>
      <t xml:space="preserve">       </t>
    </r>
    <r>
      <rPr>
        <sz val="10"/>
        <color theme="1"/>
        <rFont val="Calibri"/>
        <family val="2"/>
        <scheme val="minor"/>
      </rPr>
      <t>encourage a record of all as built details by creating a full digital photographic record of all junctions</t>
    </r>
  </si>
  <si>
    <r>
      <t>·</t>
    </r>
    <r>
      <rPr>
        <sz val="7"/>
        <color theme="1"/>
        <rFont val="Times New Roman"/>
        <family val="1"/>
      </rPr>
      <t xml:space="preserve">       </t>
    </r>
    <r>
      <rPr>
        <sz val="10"/>
        <color theme="1"/>
        <rFont val="Calibri"/>
        <family val="2"/>
        <scheme val="minor"/>
      </rPr>
      <t xml:space="preserve">encourage post completion thermographic imaging as a quality assurance measure and to allow remediation of any defects. </t>
    </r>
  </si>
  <si>
    <r>
      <t>·</t>
    </r>
    <r>
      <rPr>
        <sz val="7"/>
        <color theme="1"/>
        <rFont val="Times New Roman"/>
        <family val="1"/>
      </rPr>
      <t xml:space="preserve">       </t>
    </r>
    <r>
      <rPr>
        <sz val="10"/>
        <color theme="1"/>
        <rFont val="Calibri"/>
        <family val="2"/>
        <scheme val="minor"/>
      </rPr>
      <t>minimise the gap in performance between design and construction by ensuring that members of the construction team at all levels are engaging in continual professional development and are able to deliver quality low energy construction</t>
    </r>
  </si>
  <si>
    <r>
      <t>·</t>
    </r>
    <r>
      <rPr>
        <sz val="7"/>
        <color theme="1"/>
        <rFont val="Times New Roman"/>
        <family val="1"/>
      </rPr>
      <t xml:space="preserve">       </t>
    </r>
    <r>
      <rPr>
        <sz val="10"/>
        <color theme="1"/>
        <rFont val="Calibri"/>
        <family val="2"/>
        <scheme val="minor"/>
      </rPr>
      <t>encourage all construction trades and operatives on site to engage in upskilling/training</t>
    </r>
  </si>
  <si>
    <r>
      <t>·</t>
    </r>
    <r>
      <rPr>
        <sz val="7"/>
        <color theme="1"/>
        <rFont val="Times New Roman"/>
        <family val="1"/>
      </rPr>
      <t xml:space="preserve">       </t>
    </r>
    <r>
      <rPr>
        <sz val="10"/>
        <color theme="1"/>
        <rFont val="Calibri"/>
        <family val="2"/>
        <scheme val="minor"/>
      </rPr>
      <t>encourage better communication and systems thinking on site.</t>
    </r>
  </si>
  <si>
    <r>
      <t>·</t>
    </r>
    <r>
      <rPr>
        <sz val="7"/>
        <color theme="1"/>
        <rFont val="Times New Roman"/>
        <family val="1"/>
      </rPr>
      <t xml:space="preserve">       </t>
    </r>
    <r>
      <rPr>
        <sz val="10"/>
        <color theme="1"/>
        <rFont val="Calibri"/>
        <family val="2"/>
        <scheme val="minor"/>
      </rPr>
      <t>encourage clients to appointqualified professionals that have appropriate knowledge and skills throughout all phases of design and construction</t>
    </r>
  </si>
  <si>
    <r>
      <t>·</t>
    </r>
    <r>
      <rPr>
        <sz val="7"/>
        <color theme="1"/>
        <rFont val="Times New Roman"/>
        <family val="1"/>
      </rPr>
      <t xml:space="preserve">       </t>
    </r>
    <r>
      <rPr>
        <sz val="10"/>
        <color theme="1"/>
        <rFont val="Calibri"/>
        <family val="2"/>
        <scheme val="minor"/>
      </rPr>
      <t>ensure proper attention is given to aesthetic design, urban design and place making</t>
    </r>
  </si>
  <si>
    <r>
      <t>·</t>
    </r>
    <r>
      <rPr>
        <sz val="7"/>
        <color theme="1"/>
        <rFont val="Times New Roman"/>
        <family val="1"/>
      </rPr>
      <t xml:space="preserve">       </t>
    </r>
    <r>
      <rPr>
        <sz val="10"/>
        <color theme="1"/>
        <rFont val="Calibri"/>
        <family val="2"/>
        <scheme val="minor"/>
      </rPr>
      <t>ensure that technical skills are integrated into the early design phase and throughout the developed design and construction detailing</t>
    </r>
  </si>
  <si>
    <r>
      <t>·</t>
    </r>
    <r>
      <rPr>
        <sz val="7"/>
        <color theme="1"/>
        <rFont val="Times New Roman"/>
        <family val="1"/>
      </rPr>
      <t xml:space="preserve">       </t>
    </r>
    <r>
      <rPr>
        <sz val="10"/>
        <color theme="1"/>
        <rFont val="Calibri"/>
        <family val="2"/>
        <scheme val="minor"/>
      </rPr>
      <t>encourage upskilling amongst design professionals and to reduce the performance gap between design and constructed dwellings</t>
    </r>
  </si>
  <si>
    <r>
      <t>·</t>
    </r>
    <r>
      <rPr>
        <sz val="7"/>
        <color theme="1"/>
        <rFont val="Times New Roman"/>
        <family val="1"/>
      </rPr>
      <t xml:space="preserve">       </t>
    </r>
    <r>
      <rPr>
        <sz val="10"/>
        <color theme="1"/>
        <rFont val="Calibri"/>
        <family val="2"/>
        <scheme val="minor"/>
      </rPr>
      <t xml:space="preserve">make sure that heating, ventilation and renewable systems are properly commissioned to ensure that they are working at maximum efficiency. </t>
    </r>
  </si>
  <si>
    <r>
      <t>·</t>
    </r>
    <r>
      <rPr>
        <sz val="7"/>
        <color theme="1"/>
        <rFont val="Times New Roman"/>
        <family val="1"/>
      </rPr>
      <t xml:space="preserve">       </t>
    </r>
    <r>
      <rPr>
        <sz val="10"/>
        <color theme="1"/>
        <rFont val="Calibri"/>
        <family val="2"/>
        <scheme val="minor"/>
      </rPr>
      <t>provide information to homeowners on how to best manage their home to reduce the environmental impact during the operation of the home, and ensure that integrated systems, such as heating and ventilation, are maintained and run correctly</t>
    </r>
  </si>
  <si>
    <r>
      <t>·</t>
    </r>
    <r>
      <rPr>
        <sz val="7"/>
        <color theme="1"/>
        <rFont val="Times New Roman"/>
        <family val="1"/>
      </rPr>
      <t xml:space="preserve">       </t>
    </r>
    <r>
      <rPr>
        <sz val="10"/>
        <color theme="1"/>
        <rFont val="Calibri"/>
        <family val="2"/>
        <scheme val="minor"/>
      </rPr>
      <t>provide support to homeowners for period after they move into their homes.</t>
    </r>
  </si>
  <si>
    <r>
      <t>·</t>
    </r>
    <r>
      <rPr>
        <sz val="7"/>
        <color theme="1"/>
        <rFont val="Times New Roman"/>
        <family val="1"/>
      </rPr>
      <t xml:space="preserve">       </t>
    </r>
    <r>
      <rPr>
        <sz val="10"/>
        <color theme="1"/>
        <rFont val="Calibri"/>
        <family val="2"/>
        <scheme val="minor"/>
      </rPr>
      <t>encourage the location of development close to existing transport but also to encourage the inclusion of alternative transportation modes in new development</t>
    </r>
  </si>
  <si>
    <r>
      <t>·</t>
    </r>
    <r>
      <rPr>
        <sz val="7"/>
        <color theme="1"/>
        <rFont val="Times New Roman"/>
        <family val="1"/>
      </rPr>
      <t xml:space="preserve">       </t>
    </r>
    <r>
      <rPr>
        <sz val="10"/>
        <color theme="1"/>
        <rFont val="Calibri"/>
        <family val="2"/>
        <scheme val="minor"/>
      </rPr>
      <t>define the effective and shortest distance in meters from the assessed home to local public means of transportation</t>
    </r>
  </si>
  <si>
    <t>SURFACE WATER RUN-OFF</t>
  </si>
  <si>
    <t>ENVIRONMENTAL PRODUCT DECLARATION</t>
  </si>
  <si>
    <t>SMART MONITORING OF ENERGY, HEAT AND WATER</t>
  </si>
  <si>
    <t>COMMISSIONING OF SERVICES</t>
  </si>
  <si>
    <t>ACCESSIBILITY OF PUBLIC TRANSPORT STOPS</t>
  </si>
  <si>
    <t>ACCESSIBILITY TO TRAIN STATION</t>
  </si>
  <si>
    <t>AVAILABILITY OF LOW-EMISSION TRANSPORT OPTIONS</t>
  </si>
  <si>
    <t>LOCAL SHOPS</t>
  </si>
  <si>
    <t>EDUCATION FACILITIES</t>
  </si>
  <si>
    <t>PUBLIC ADMINISTRATION FACILITIES</t>
  </si>
  <si>
    <t>MEDICAL CARE FACILITIES</t>
  </si>
  <si>
    <t>SPORT FACILITIES</t>
  </si>
  <si>
    <t>LEISURE FACILITIES</t>
  </si>
  <si>
    <t>OTHER SERVICES</t>
  </si>
  <si>
    <t>HPI - HOME PERFORMANCE INDEX</t>
  </si>
  <si>
    <t>ENVIRONMENT CATEGORY</t>
  </si>
  <si>
    <t>HEALTH AND WELLBEING CATEGORY</t>
  </si>
  <si>
    <t>ECONOMIC CATEGORY</t>
  </si>
  <si>
    <t>QUALITY ASSURANCE CATEGORY</t>
  </si>
  <si>
    <t>SUSTAINABLE LOCATION</t>
  </si>
  <si>
    <t>INDICATOR + SUB-INDICATOR</t>
  </si>
  <si>
    <t>HOME PERFORMANCE INDEX</t>
  </si>
  <si>
    <t>Detached or Semi-detached house or Terrace</t>
  </si>
  <si>
    <t>ENERGY COSTS</t>
  </si>
  <si>
    <t>WASTE MANAGEMENT DURING CONSTRUCTION</t>
  </si>
  <si>
    <t>EN 13.0</t>
  </si>
  <si>
    <t>INNOVATION / EXEMPLARY PERFORMANCE</t>
  </si>
  <si>
    <t>3 Innovations or 3 exemplary performance</t>
  </si>
  <si>
    <t>Score</t>
  </si>
  <si>
    <t>Rating*</t>
  </si>
  <si>
    <t>*</t>
  </si>
  <si>
    <t>Total score of all categories</t>
  </si>
  <si>
    <t>Total available points</t>
  </si>
  <si>
    <t>Fill calculated water consumption l/person/day on this line</t>
  </si>
  <si>
    <t>This is based on the overall score achieved from the combined points achieved from all the sub indicators in  SL 1.0 and SL 2.0  - Fill in Location tab</t>
  </si>
  <si>
    <t>Certificate of Compliance as required under the Building Control (Ammendment)Regulations is or will be available covering each assessed dwelling.</t>
  </si>
  <si>
    <t>Colour code for cells</t>
  </si>
  <si>
    <t>Grey or yellow =do not input</t>
  </si>
  <si>
    <t>White cells require input</t>
  </si>
  <si>
    <t>EN 6.1</t>
  </si>
  <si>
    <t>EN 6.2</t>
  </si>
  <si>
    <t>HW 7.0</t>
  </si>
  <si>
    <t>point system</t>
  </si>
  <si>
    <t>Automatic Adjustment deduction based on the data from the Home Tab</t>
  </si>
  <si>
    <t>QA 7.0</t>
  </si>
  <si>
    <t>HW 3.4</t>
  </si>
  <si>
    <t>Exemplary points</t>
  </si>
  <si>
    <t>v1.1</t>
  </si>
  <si>
    <t>Total Points</t>
  </si>
  <si>
    <t>HW 8.0</t>
  </si>
  <si>
    <t>EN 7.0</t>
  </si>
  <si>
    <t>No Design optimistation</t>
  </si>
  <si>
    <t>No benchmark</t>
  </si>
  <si>
    <t>EN 8.1</t>
  </si>
  <si>
    <t>EN 8.2</t>
  </si>
  <si>
    <t xml:space="preserve">Or </t>
  </si>
  <si>
    <t>V2.0</t>
  </si>
  <si>
    <t>V2 %</t>
  </si>
  <si>
    <t>V1.1 Max. Points</t>
  </si>
  <si>
    <t>V1.1Weighting</t>
  </si>
  <si>
    <t>V1.1 Overall %</t>
  </si>
  <si>
    <t>Achieves Passive House Certification</t>
  </si>
  <si>
    <t>• Electricity smart meter that provides cost information on daily, weekly and monthly rates, different cost tariffs, etc. - 0.5 point</t>
  </si>
  <si>
    <t>5.3 Heat and hot water - 1 point</t>
  </si>
  <si>
    <t>5.4 Monitoring of water use - 1 Point</t>
  </si>
  <si>
    <t>5.5 Integrated dashboards - 1 Point</t>
  </si>
  <si>
    <t>or</t>
  </si>
  <si>
    <t>Client Appoints Independent monitor for the duration of the construction - Not the assigned certifier</t>
  </si>
  <si>
    <t>V1.1  Points</t>
  </si>
  <si>
    <t>Exemplary</t>
  </si>
  <si>
    <t>Location</t>
  </si>
  <si>
    <t xml:space="preserve">EN7.0 </t>
  </si>
  <si>
    <t xml:space="preserve">EN 8.0 </t>
  </si>
  <si>
    <t xml:space="preserve">EN 11.0 </t>
  </si>
  <si>
    <t xml:space="preserve">QA 6.0 </t>
  </si>
  <si>
    <t>QA 5.1</t>
  </si>
  <si>
    <t>QA 5.2</t>
  </si>
  <si>
    <t>RESIDENTIAL DENSITY</t>
  </si>
  <si>
    <t>INTERNAL WATER USE</t>
  </si>
  <si>
    <t>EMBODIED IMPACT OF HOMES</t>
  </si>
  <si>
    <t>AIRBORNE SOUND INSULATION - WALLS</t>
  </si>
  <si>
    <t>IMPACT SOUND INSULATION - FLOORS</t>
  </si>
  <si>
    <t>AIRBORNE SOUND INSULATION - FLOORS</t>
  </si>
  <si>
    <t>WINTER COMFORT - RADIANT SYMMETRY</t>
  </si>
  <si>
    <t>WALKABLE NEIGHBOURHOOD</t>
  </si>
  <si>
    <t>QUALITY OF THE BUILDING SHELL - AIR INFILTRATION</t>
  </si>
  <si>
    <t>QUALITY OF THE BUILDING SHELL - THERMAL BRIDGING</t>
  </si>
  <si>
    <t>POST OCCUPANCY EVALUATION</t>
  </si>
  <si>
    <t xml:space="preserve">EN 10.0 </t>
  </si>
  <si>
    <t xml:space="preserve"> </t>
  </si>
  <si>
    <t>ORGANIC AND RECYCLED WASTE MANAGEMENT</t>
  </si>
  <si>
    <t>INTERNAL SOURCES</t>
  </si>
  <si>
    <t>RADON - MEASURED LEVELS</t>
  </si>
  <si>
    <t>DRINKING WATER QUALITY</t>
  </si>
  <si>
    <t>QA 2.0</t>
  </si>
  <si>
    <t>QA 3.0</t>
  </si>
  <si>
    <t>QA 8.0</t>
  </si>
  <si>
    <t>Accessibility to Train Station</t>
  </si>
  <si>
    <t>Accessibility to public transport</t>
  </si>
  <si>
    <t>Availability of low emission transport</t>
  </si>
  <si>
    <t>Availability of walking and bicycle paths</t>
  </si>
  <si>
    <t>Restaurants</t>
  </si>
  <si>
    <t>Local Shops</t>
  </si>
  <si>
    <t>Parks and Open Spaces</t>
  </si>
  <si>
    <t xml:space="preserve">Education Facilities </t>
  </si>
  <si>
    <t xml:space="preserve">Public Adminsitation Facilities </t>
  </si>
  <si>
    <t>Medical Care Facilities</t>
  </si>
  <si>
    <t>Sports Facilities</t>
  </si>
  <si>
    <t>Lesiure Facilities</t>
  </si>
  <si>
    <t>Other Services</t>
  </si>
  <si>
    <t>The measured noise levels in the completed development must demonstrate internal noise levels in accordance with the table</t>
  </si>
  <si>
    <t xml:space="preserve">Average achieved </t>
  </si>
  <si>
    <t>Total Possible points</t>
  </si>
  <si>
    <t>Transport Impact (Max 8 Points)</t>
  </si>
  <si>
    <t>Total Achieved Points</t>
  </si>
  <si>
    <t>Exemlary points</t>
  </si>
  <si>
    <t>c</t>
  </si>
  <si>
    <r>
      <rPr>
        <b/>
        <sz val="12"/>
        <color theme="1"/>
        <rFont val="Calibri"/>
        <family val="2"/>
        <scheme val="minor"/>
      </rPr>
      <t xml:space="preserve">Exemplary Points - </t>
    </r>
    <r>
      <rPr>
        <sz val="12"/>
        <color theme="1"/>
        <rFont val="Calibri"/>
        <family val="2"/>
        <scheme val="minor"/>
      </rPr>
      <t>Net Zero with an additional 25kWh/m2/yr allowance provided for non regulated energy by occupant</t>
    </r>
  </si>
  <si>
    <r>
      <rPr>
        <b/>
        <sz val="12"/>
        <color theme="1"/>
        <rFont val="Calibri"/>
        <family val="2"/>
        <scheme val="minor"/>
      </rPr>
      <t xml:space="preserve">Exemplary Points: </t>
    </r>
    <r>
      <rPr>
        <sz val="12"/>
        <color theme="1"/>
        <rFont val="Calibri"/>
        <family val="2"/>
        <scheme val="minor"/>
      </rPr>
      <t>One year measured net Zero operational carbon including non regulated plug loads by occupant</t>
    </r>
  </si>
  <si>
    <t>Design optimisation - 10% reduction over baseline</t>
  </si>
  <si>
    <r>
      <rPr>
        <b/>
        <sz val="12"/>
        <color theme="1"/>
        <rFont val="Calibri"/>
        <family val="2"/>
        <scheme val="minor"/>
      </rPr>
      <t xml:space="preserve">Level 3 - </t>
    </r>
    <r>
      <rPr>
        <sz val="12"/>
        <color theme="1"/>
        <rFont val="Calibri"/>
        <family val="2"/>
        <scheme val="minor"/>
      </rPr>
      <t xml:space="preserve">Development of C&amp;D plan + Implementation of C&amp;D plan + Final report </t>
    </r>
  </si>
  <si>
    <r>
      <rPr>
        <b/>
        <sz val="12"/>
        <color theme="1"/>
        <rFont val="Calibri"/>
        <family val="2"/>
        <scheme val="minor"/>
      </rPr>
      <t xml:space="preserve">Level 2 - </t>
    </r>
    <r>
      <rPr>
        <sz val="12"/>
        <color theme="1"/>
        <rFont val="Calibri"/>
        <family val="2"/>
        <scheme val="minor"/>
      </rPr>
      <t>Development of C&amp;D plan + Implementation of C&amp;D plan</t>
    </r>
  </si>
  <si>
    <r>
      <rPr>
        <b/>
        <sz val="12"/>
        <color theme="1"/>
        <rFont val="Calibri"/>
        <family val="2"/>
        <scheme val="minor"/>
      </rPr>
      <t xml:space="preserve">Level 1 - </t>
    </r>
    <r>
      <rPr>
        <sz val="12"/>
        <color theme="1"/>
        <rFont val="Calibri"/>
        <family val="2"/>
        <scheme val="minor"/>
      </rPr>
      <t xml:space="preserve">Final report </t>
    </r>
  </si>
  <si>
    <r>
      <rPr>
        <b/>
        <sz val="12"/>
        <color theme="1"/>
        <rFont val="Calibri"/>
        <family val="2"/>
        <scheme val="minor"/>
      </rPr>
      <t xml:space="preserve">Level 3 - </t>
    </r>
    <r>
      <rPr>
        <sz val="12"/>
        <color theme="1"/>
        <rFont val="Calibri"/>
        <family val="2"/>
        <scheme val="minor"/>
      </rPr>
      <t>All mandatory items and at least 1 voluntary items have been achieved</t>
    </r>
  </si>
  <si>
    <r>
      <rPr>
        <b/>
        <sz val="12"/>
        <color theme="1"/>
        <rFont val="Calibri"/>
        <family val="2"/>
        <scheme val="minor"/>
      </rPr>
      <t xml:space="preserve">Level 2 - </t>
    </r>
    <r>
      <rPr>
        <sz val="12"/>
        <color theme="1"/>
        <rFont val="Calibri"/>
        <family val="2"/>
        <scheme val="minor"/>
      </rPr>
      <t>5 mandatory items and at least 1 voluntary items have been achieved</t>
    </r>
  </si>
  <si>
    <r>
      <rPr>
        <b/>
        <sz val="12"/>
        <color theme="1"/>
        <rFont val="Calibri"/>
        <family val="2"/>
        <scheme val="minor"/>
      </rPr>
      <t xml:space="preserve">Level 1 - </t>
    </r>
    <r>
      <rPr>
        <sz val="12"/>
        <color theme="1"/>
        <rFont val="Calibri"/>
        <family val="2"/>
        <scheme val="minor"/>
      </rPr>
      <t>4 mandatory items and at least 1 voluntary have been achieved</t>
    </r>
  </si>
  <si>
    <r>
      <rPr>
        <b/>
        <sz val="12"/>
        <color theme="1"/>
        <rFont val="Calibri"/>
        <family val="2"/>
        <scheme val="minor"/>
      </rPr>
      <t>Level 3 -</t>
    </r>
    <r>
      <rPr>
        <sz val="12"/>
        <color theme="1"/>
        <rFont val="Calibri"/>
        <family val="2"/>
        <scheme val="minor"/>
      </rPr>
      <t xml:space="preserve"> 80% of all timber has met criteria</t>
    </r>
  </si>
  <si>
    <r>
      <rPr>
        <b/>
        <sz val="12"/>
        <color theme="1"/>
        <rFont val="Calibri"/>
        <family val="2"/>
        <scheme val="minor"/>
      </rPr>
      <t xml:space="preserve">Level 2 - </t>
    </r>
    <r>
      <rPr>
        <sz val="12"/>
        <color theme="1"/>
        <rFont val="Calibri"/>
        <family val="2"/>
        <scheme val="minor"/>
      </rPr>
      <t>50% of all timber has met criteria</t>
    </r>
  </si>
  <si>
    <r>
      <rPr>
        <b/>
        <sz val="12"/>
        <color theme="1"/>
        <rFont val="Calibri"/>
        <family val="2"/>
        <scheme val="minor"/>
      </rPr>
      <t xml:space="preserve">Level 1 - </t>
    </r>
    <r>
      <rPr>
        <sz val="12"/>
        <color theme="1"/>
        <rFont val="Calibri"/>
        <family val="2"/>
        <scheme val="minor"/>
      </rPr>
      <t>Compliance is achieved as per criteria</t>
    </r>
  </si>
  <si>
    <r>
      <rPr>
        <b/>
        <sz val="12"/>
        <color theme="1"/>
        <rFont val="Calibri"/>
        <family val="2"/>
        <scheme val="minor"/>
      </rPr>
      <t xml:space="preserve">Level 3  - </t>
    </r>
    <r>
      <rPr>
        <sz val="12"/>
        <color theme="1"/>
        <rFont val="Calibri"/>
        <family val="2"/>
        <scheme val="minor"/>
      </rPr>
      <t>Use at least 15 different permanently installed products sourced from at least three different manufacturers that meet one of the disclosure criteria above.</t>
    </r>
  </si>
  <si>
    <r>
      <rPr>
        <b/>
        <sz val="12"/>
        <color theme="1"/>
        <rFont val="Calibri"/>
        <family val="2"/>
        <scheme val="minor"/>
      </rPr>
      <t xml:space="preserve">Level 2 - </t>
    </r>
    <r>
      <rPr>
        <sz val="12"/>
        <color theme="1"/>
        <rFont val="Calibri"/>
        <family val="2"/>
        <scheme val="minor"/>
      </rPr>
      <t>Use at least 10 different permanently installed products sourced from at least two different manufacturers that meet one of the disclosure criteria above.</t>
    </r>
  </si>
  <si>
    <r>
      <rPr>
        <b/>
        <sz val="12"/>
        <color rgb="FF000000"/>
        <rFont val="Calibri"/>
        <family val="2"/>
        <scheme val="minor"/>
      </rPr>
      <t xml:space="preserve">Level 1 - </t>
    </r>
    <r>
      <rPr>
        <sz val="12"/>
        <color rgb="FF000000"/>
        <rFont val="Calibri"/>
        <family val="2"/>
        <scheme val="minor"/>
      </rPr>
      <t>Use at least 5 different permanently installed products sourced from at least two different manufacturers that meet one of the disclosure criteria above.</t>
    </r>
  </si>
  <si>
    <t>Select below the Daylighting results by unit</t>
  </si>
  <si>
    <t>Select below the overheating results by unit</t>
  </si>
  <si>
    <t>Select below the radiant symmetry results by unit</t>
  </si>
  <si>
    <r>
      <rPr>
        <b/>
        <sz val="12"/>
        <color theme="1"/>
        <rFont val="Calibri"/>
        <family val="2"/>
        <scheme val="minor"/>
      </rPr>
      <t xml:space="preserve">Level 4 </t>
    </r>
    <r>
      <rPr>
        <sz val="12"/>
        <color theme="1"/>
        <rFont val="Calibri"/>
        <family val="2"/>
        <scheme val="minor"/>
      </rPr>
      <t xml:space="preserve">
At least one of the living/kitchen spaces achieves average 3% daylight  factor, with other living spaces achieving 2%  and bedrooms achieve average 1.5% daylight factor.</t>
    </r>
  </si>
  <si>
    <r>
      <rPr>
        <b/>
        <sz val="12"/>
        <color theme="1"/>
        <rFont val="Calibri"/>
        <family val="2"/>
        <scheme val="minor"/>
      </rPr>
      <t xml:space="preserve">Level 3 
</t>
    </r>
    <r>
      <rPr>
        <sz val="12"/>
        <color theme="1"/>
        <rFont val="Calibri"/>
        <family val="2"/>
        <scheme val="minor"/>
      </rPr>
      <t>Living spaces achieve average 2% daylight  factor, and bedrooms achieve average 1.5% daylight factor</t>
    </r>
  </si>
  <si>
    <r>
      <rPr>
        <b/>
        <sz val="12"/>
        <color theme="1"/>
        <rFont val="Calibri"/>
        <family val="2"/>
        <scheme val="minor"/>
      </rPr>
      <t xml:space="preserve">Level 2 </t>
    </r>
    <r>
      <rPr>
        <sz val="12"/>
        <color theme="1"/>
        <rFont val="Calibri"/>
        <family val="2"/>
        <scheme val="minor"/>
      </rPr>
      <t xml:space="preserve">
Living Room /Kitchen achieve average 1.5% daylight  factor, and bedrooms achieve average 1.5% daylight factor  </t>
    </r>
  </si>
  <si>
    <r>
      <rPr>
        <b/>
        <sz val="12"/>
        <color theme="1"/>
        <rFont val="Calibri"/>
        <family val="2"/>
        <scheme val="minor"/>
      </rPr>
      <t xml:space="preserve">Level 2 
</t>
    </r>
    <r>
      <rPr>
        <sz val="12"/>
        <color theme="1"/>
        <rFont val="Calibri"/>
        <family val="2"/>
        <scheme val="minor"/>
      </rPr>
      <t>Dynamic simulation calculation demonstrating that the internal resultant temperature in all occupied room does not exceed an operative temperature of 26oC for more than 3% of the annual occupied hours.</t>
    </r>
  </si>
  <si>
    <t>5.1 Advanced control of heating - 1 Point</t>
  </si>
  <si>
    <t>5.2 Electricity monitoring - 1 Point</t>
  </si>
  <si>
    <t>Exemplary Point</t>
  </si>
  <si>
    <t>QUALITY OF OVERSIGHT AND TESTING</t>
  </si>
  <si>
    <t>OR</t>
  </si>
  <si>
    <t>The evaluation is based on the score achieved by the following indicators: SL 1.4 and SL2.1 – SL2.9 (9 Points)</t>
  </si>
  <si>
    <t>Walkable Neighbourhood (Max 9 Points)</t>
  </si>
  <si>
    <t>Transport Costs (Max 8 Points)</t>
  </si>
  <si>
    <t>Manual is both online for at least 5 year or in print (0.5 Point)</t>
  </si>
  <si>
    <t>Manual carries plain English mark or equivalent (0.5 Point)</t>
  </si>
  <si>
    <t>Initiation training provided for new occupants (1 Point)</t>
  </si>
  <si>
    <t>Manual covers the relevant topics listed and it is provided either in print or online (2 Points)</t>
  </si>
  <si>
    <t>Total possible points</t>
  </si>
  <si>
    <r>
      <rPr>
        <b/>
        <sz val="12"/>
        <color theme="1"/>
        <rFont val="Calibri"/>
        <family val="2"/>
        <scheme val="minor"/>
      </rPr>
      <t>Level 1</t>
    </r>
    <r>
      <rPr>
        <sz val="12"/>
        <color theme="1"/>
        <rFont val="Calibri"/>
        <family val="2"/>
        <scheme val="minor"/>
      </rPr>
      <t xml:space="preserve">
Static calculation in PHPP </t>
    </r>
    <r>
      <rPr>
        <b/>
        <u/>
        <sz val="12"/>
        <color theme="1"/>
        <rFont val="Calibri"/>
        <family val="2"/>
        <scheme val="minor"/>
      </rPr>
      <t>or</t>
    </r>
    <r>
      <rPr>
        <b/>
        <sz val="12"/>
        <color theme="1"/>
        <rFont val="Calibri"/>
        <family val="2"/>
        <scheme val="minor"/>
      </rPr>
      <t xml:space="preserve"> </t>
    </r>
    <r>
      <rPr>
        <sz val="12"/>
        <color theme="1"/>
        <rFont val="Calibri"/>
        <family val="2"/>
        <scheme val="minor"/>
      </rPr>
      <t xml:space="preserve">compliance with new revised DEAP overheating calculator </t>
    </r>
    <r>
      <rPr>
        <b/>
        <u/>
        <sz val="12"/>
        <color theme="1"/>
        <rFont val="Calibri"/>
        <family val="2"/>
        <scheme val="minor"/>
      </rPr>
      <t>and</t>
    </r>
    <r>
      <rPr>
        <sz val="12"/>
        <color theme="1"/>
        <rFont val="Calibri"/>
        <family val="2"/>
        <scheme val="minor"/>
      </rPr>
      <t xml:space="preserve"> evidence of secure openable vents </t>
    </r>
  </si>
  <si>
    <t>Considerate Constructors Scheme  (1 Point)</t>
  </si>
  <si>
    <r>
      <t xml:space="preserve">Contractors appoints a </t>
    </r>
    <r>
      <rPr>
        <sz val="12"/>
        <color rgb="FF000000"/>
        <rFont val="Calibri"/>
        <family val="2"/>
      </rPr>
      <t>Quality Champion who carries out required duties</t>
    </r>
    <r>
      <rPr>
        <sz val="12"/>
        <color theme="1"/>
        <rFont val="Calibri"/>
        <family val="2"/>
        <scheme val="minor"/>
      </rPr>
      <t xml:space="preserve"> (1 point)</t>
    </r>
  </si>
  <si>
    <r>
      <rPr>
        <b/>
        <sz val="12"/>
        <color theme="1"/>
        <rFont val="Calibri"/>
        <family val="2"/>
        <scheme val="minor"/>
      </rPr>
      <t>NZEB Training Level 2 (2 Points)</t>
    </r>
    <r>
      <rPr>
        <sz val="12"/>
        <color theme="1"/>
        <rFont val="Calibri"/>
        <family val="2"/>
        <scheme val="minor"/>
      </rPr>
      <t xml:space="preserve">
In addition to site supervisor, at least 3 key supervisors of the following trades have completed trade specific nZEB training – Electrical, Plumbing, Plastering, Bricklaying, Carpentry.</t>
    </r>
  </si>
  <si>
    <r>
      <rPr>
        <b/>
        <sz val="12"/>
        <color theme="1"/>
        <rFont val="Calibri"/>
        <family val="2"/>
        <scheme val="minor"/>
      </rPr>
      <t>NZEB Training Level 1 (1 Point)</t>
    </r>
    <r>
      <rPr>
        <sz val="12"/>
        <color theme="1"/>
        <rFont val="Calibri"/>
        <family val="2"/>
        <scheme val="minor"/>
      </rPr>
      <t xml:space="preserve">
Key site supervisor has completed relevant nZEB training </t>
    </r>
  </si>
  <si>
    <t xml:space="preserve">Please note that the rating scale is changing to a simpler A, B, C rating with the A+++. A++, A+ system to be phased out. </t>
  </si>
  <si>
    <t>1 - 6</t>
  </si>
  <si>
    <t>ENERGY IN USE</t>
  </si>
  <si>
    <t>CARBON IN USE</t>
  </si>
  <si>
    <t>COMBUSTION</t>
  </si>
  <si>
    <r>
      <rPr>
        <b/>
        <sz val="12"/>
        <color theme="1"/>
        <rFont val="Calibri"/>
        <family val="2"/>
        <scheme val="minor"/>
      </rPr>
      <t xml:space="preserve">Exemplary Performance </t>
    </r>
    <r>
      <rPr>
        <sz val="12"/>
        <color theme="1"/>
        <rFont val="Calibri"/>
        <family val="2"/>
        <scheme val="minor"/>
      </rPr>
      <t xml:space="preserve">
Location of ventilation intakes - All openable windows are 5m from sources of air pollution and mechanical ventilation intakes are located at least 10 m from sources of air pollution</t>
    </r>
  </si>
  <si>
    <t>and/or</t>
  </si>
  <si>
    <t>• All of above information is integrated onto one platform (5.1 - 5.4 must be provided)</t>
  </si>
  <si>
    <t xml:space="preserve">New technology demonstrates quality of the constructed fabric </t>
  </si>
  <si>
    <r>
      <t xml:space="preserve">Photographic Record of thermal bridge junctions during construction </t>
    </r>
    <r>
      <rPr>
        <b/>
        <u/>
        <sz val="12"/>
        <color theme="1"/>
        <rFont val="Calibri"/>
        <family val="2"/>
        <scheme val="minor"/>
      </rPr>
      <t>and/or</t>
    </r>
  </si>
  <si>
    <r>
      <t xml:space="preserve">Thermal imaging with report has been carried out on completion by qualified Thermogragher </t>
    </r>
    <r>
      <rPr>
        <b/>
        <u/>
        <sz val="12"/>
        <color theme="1"/>
        <rFont val="Calibri"/>
        <family val="2"/>
        <scheme val="minor"/>
      </rPr>
      <t>and/or</t>
    </r>
  </si>
  <si>
    <t>Use the tabs on the left to calculate  the points for each dwelling and insert result</t>
  </si>
  <si>
    <t>Insert the total points achieved on the universal design checklist</t>
  </si>
  <si>
    <t>Insert the total points achieved from the design team calculator(External Excel Document)</t>
  </si>
  <si>
    <r>
      <rPr>
        <b/>
        <sz val="12"/>
        <color theme="1"/>
        <rFont val="Calibri"/>
        <family val="2"/>
        <scheme val="minor"/>
      </rPr>
      <t xml:space="preserve">Level 1 </t>
    </r>
    <r>
      <rPr>
        <sz val="12"/>
        <color theme="1"/>
        <rFont val="Calibri"/>
        <family val="2"/>
        <scheme val="minor"/>
      </rPr>
      <t xml:space="preserve">
No calculation but All living spaces/bedrooms have window aperture area  &gt; 10% of floor area for bedrooms, 15% for living rooms</t>
    </r>
  </si>
  <si>
    <r>
      <t>Area (m</t>
    </r>
    <r>
      <rPr>
        <vertAlign val="superscript"/>
        <sz val="12"/>
        <color theme="1" tint="0.499984740745262"/>
        <rFont val="Calibri"/>
        <family val="2"/>
      </rPr>
      <t>2</t>
    </r>
    <r>
      <rPr>
        <sz val="12"/>
        <color theme="1" tint="0.499984740745262"/>
        <rFont val="Calibri"/>
        <family val="2"/>
      </rPr>
      <t>)</t>
    </r>
  </si>
  <si>
    <r>
      <rPr>
        <b/>
        <sz val="12"/>
        <color theme="1"/>
        <rFont val="Calibri"/>
        <family val="2"/>
        <scheme val="minor"/>
      </rPr>
      <t xml:space="preserve">Exemplary Points: </t>
    </r>
    <r>
      <rPr>
        <sz val="12"/>
        <color theme="1"/>
        <rFont val="Calibri"/>
        <family val="2"/>
        <scheme val="minor"/>
      </rPr>
      <t xml:space="preserve"> Level 3 and Waste diversion from landfill &gt; 80%</t>
    </r>
  </si>
  <si>
    <r>
      <rPr>
        <b/>
        <sz val="12"/>
        <color rgb="FF000000"/>
        <rFont val="Calibri"/>
        <family val="2"/>
        <scheme val="minor"/>
      </rPr>
      <t xml:space="preserve">Exemplary Points: </t>
    </r>
    <r>
      <rPr>
        <sz val="12"/>
        <color rgb="FF000000"/>
        <rFont val="Calibri"/>
        <family val="2"/>
        <scheme val="minor"/>
      </rPr>
      <t xml:space="preserve"> Carbon Offsets - 100% of the embodied CO2 emissions are offset at construction completion</t>
    </r>
  </si>
  <si>
    <r>
      <rPr>
        <b/>
        <sz val="12"/>
        <color theme="1"/>
        <rFont val="Calibri"/>
        <family val="2"/>
        <scheme val="minor"/>
      </rPr>
      <t>Level 1 -</t>
    </r>
    <r>
      <rPr>
        <sz val="12"/>
        <color theme="1"/>
        <rFont val="Calibri"/>
        <family val="2"/>
        <scheme val="minor"/>
      </rPr>
      <t xml:space="preserve"> Embodied Carbon Modules A1-A3</t>
    </r>
  </si>
  <si>
    <r>
      <rPr>
        <b/>
        <sz val="12"/>
        <color theme="1"/>
        <rFont val="Calibri"/>
        <family val="2"/>
        <scheme val="minor"/>
      </rPr>
      <t>Level 2 -</t>
    </r>
    <r>
      <rPr>
        <sz val="12"/>
        <color theme="1"/>
        <rFont val="Calibri"/>
        <family val="2"/>
        <scheme val="minor"/>
      </rPr>
      <t xml:space="preserve"> Embodied Carbon Modules A1-A5</t>
    </r>
  </si>
  <si>
    <r>
      <rPr>
        <b/>
        <sz val="12"/>
        <color theme="1"/>
        <rFont val="Calibri"/>
        <family val="2"/>
        <scheme val="minor"/>
      </rPr>
      <t xml:space="preserve">Level 3 - </t>
    </r>
    <r>
      <rPr>
        <sz val="12"/>
        <color theme="1"/>
        <rFont val="Calibri"/>
        <family val="2"/>
        <scheme val="minor"/>
      </rPr>
      <t>5 listed indicators for LCA Modules A1-A5</t>
    </r>
  </si>
  <si>
    <r>
      <rPr>
        <b/>
        <sz val="12"/>
        <color theme="1"/>
        <rFont val="Calibri"/>
        <family val="2"/>
        <scheme val="minor"/>
      </rPr>
      <t xml:space="preserve">Level 4 - </t>
    </r>
    <r>
      <rPr>
        <sz val="12"/>
        <color theme="1"/>
        <rFont val="Calibri"/>
        <family val="2"/>
        <scheme val="minor"/>
      </rPr>
      <t>5 Listed indicators for Full LCA Module A1 – C4</t>
    </r>
  </si>
  <si>
    <r>
      <rPr>
        <b/>
        <sz val="12"/>
        <color theme="1"/>
        <rFont val="Calibri"/>
        <family val="2"/>
        <scheme val="minor"/>
      </rPr>
      <t>Exemplary points -</t>
    </r>
    <r>
      <rPr>
        <sz val="12"/>
        <color theme="1"/>
        <rFont val="Calibri"/>
        <family val="2"/>
        <scheme val="minor"/>
      </rPr>
      <t xml:space="preserve"> In addition to achieveing level 3 have EPD and/or in combination with Type 1 (ecolabelling indiciating envrionmentally preferential materials) for over 50% by climate impact (GWP) or 50% by volumne or 50% by cost of all materials used in the construciton indicated by the lIfe Cycle Assesment</t>
    </r>
  </si>
  <si>
    <t>TBC</t>
  </si>
  <si>
    <t>C</t>
  </si>
  <si>
    <t>D</t>
  </si>
  <si>
    <t>Oven</t>
  </si>
  <si>
    <t>Fridge Freezers (2021 Rescale)</t>
  </si>
  <si>
    <t>Washing Machine or Washer Dryer (2021 Rescale)</t>
  </si>
  <si>
    <t>Dishwasher (2021 Rescale)</t>
  </si>
  <si>
    <t>B</t>
  </si>
  <si>
    <t>8+2</t>
  </si>
  <si>
    <t xml:space="preserve">Minimum </t>
  </si>
  <si>
    <t>Assessor Name</t>
  </si>
  <si>
    <t>In the event that no white goods are supplied EU Energy Efficiency Labelling Scheme Information
 is provided to each dwelling (1 Point)</t>
  </si>
  <si>
    <t>Date</t>
  </si>
  <si>
    <t>Project Name</t>
  </si>
  <si>
    <t>Environment Score</t>
  </si>
  <si>
    <t>Health and Wellbeing Score</t>
  </si>
  <si>
    <t>Economic Score</t>
  </si>
  <si>
    <t>Quality Score</t>
  </si>
  <si>
    <t>Ireland</t>
  </si>
  <si>
    <t>The location lies along a developed network of walkways. Bicycle paths are not developed yet but in planning or the project is within 125m of a bicycle lane</t>
  </si>
  <si>
    <t xml:space="preserve">Minimum - Apartments </t>
  </si>
  <si>
    <r>
      <rPr>
        <b/>
        <sz val="12"/>
        <color theme="1"/>
        <rFont val="Calibri"/>
        <family val="2"/>
        <scheme val="minor"/>
      </rPr>
      <t>Level 3 -</t>
    </r>
    <r>
      <rPr>
        <sz val="12"/>
        <color theme="1"/>
        <rFont val="Calibri"/>
        <family val="2"/>
        <scheme val="minor"/>
      </rPr>
      <t xml:space="preserve"> As per HPI Manual</t>
    </r>
  </si>
  <si>
    <r>
      <rPr>
        <b/>
        <sz val="12"/>
        <color theme="1"/>
        <rFont val="Calibri"/>
        <family val="2"/>
        <scheme val="minor"/>
      </rPr>
      <t>Level 2 -</t>
    </r>
    <r>
      <rPr>
        <sz val="12"/>
        <color theme="1"/>
        <rFont val="Calibri"/>
        <family val="2"/>
        <scheme val="minor"/>
      </rPr>
      <t xml:space="preserve"> As per HPI Manual</t>
    </r>
  </si>
  <si>
    <r>
      <t>Level 1</t>
    </r>
    <r>
      <rPr>
        <sz val="12"/>
        <color theme="1"/>
        <rFont val="Calibri"/>
        <family val="2"/>
        <scheme val="minor"/>
      </rPr>
      <t xml:space="preserve"> - As per HPI Manual</t>
    </r>
  </si>
  <si>
    <r>
      <t>BER (kgCO</t>
    </r>
    <r>
      <rPr>
        <b/>
        <vertAlign val="subscript"/>
        <sz val="16"/>
        <rFont val="Calibri"/>
        <family val="2"/>
      </rPr>
      <t>2</t>
    </r>
    <r>
      <rPr>
        <b/>
        <sz val="16"/>
        <rFont val="Calibri"/>
        <family val="2"/>
      </rPr>
      <t>/m</t>
    </r>
    <r>
      <rPr>
        <b/>
        <vertAlign val="superscript"/>
        <sz val="16"/>
        <rFont val="Calibri"/>
        <family val="2"/>
      </rPr>
      <t>2</t>
    </r>
    <r>
      <rPr>
        <b/>
        <sz val="16"/>
        <rFont val="Calibri"/>
        <family val="2"/>
      </rPr>
      <t>/yr) 
value by unit</t>
    </r>
  </si>
  <si>
    <r>
      <t>BER (kWh/m</t>
    </r>
    <r>
      <rPr>
        <b/>
        <vertAlign val="superscript"/>
        <sz val="16"/>
        <rFont val="Calibri"/>
        <family val="2"/>
      </rPr>
      <t>2</t>
    </r>
    <r>
      <rPr>
        <b/>
        <sz val="16"/>
        <rFont val="Calibri"/>
        <family val="2"/>
      </rPr>
      <t>/yr) 
value by unit</t>
    </r>
  </si>
  <si>
    <t>https://www.seai.ie/publications/DEAP-Water-Efficiency-Calculator_v.0.xlsx</t>
  </si>
  <si>
    <t>http://www.thewatercalculator.org.uk/calculator.asp</t>
  </si>
  <si>
    <r>
      <rPr>
        <b/>
        <sz val="12"/>
        <color theme="1"/>
        <rFont val="Calibri"/>
        <family val="2"/>
        <scheme val="minor"/>
      </rPr>
      <t xml:space="preserve">Level 1 
</t>
    </r>
    <r>
      <rPr>
        <sz val="12"/>
        <color theme="1"/>
        <rFont val="Calibri"/>
        <family val="2"/>
        <scheme val="minor"/>
      </rPr>
      <t>Mechanically assisted ventilation system installed</t>
    </r>
  </si>
  <si>
    <r>
      <rPr>
        <b/>
        <sz val="12"/>
        <color theme="1"/>
        <rFont val="Calibri"/>
        <family val="2"/>
        <scheme val="minor"/>
      </rPr>
      <t xml:space="preserve">Level 2 
</t>
    </r>
    <r>
      <rPr>
        <sz val="12"/>
        <color theme="1"/>
        <rFont val="Calibri"/>
        <family val="2"/>
        <scheme val="minor"/>
      </rPr>
      <t>Designed mechanically assisted ventilation system in compliance with Part F TGD 2019 with commissioning certificates Part 1-4 for each dwelling</t>
    </r>
  </si>
  <si>
    <r>
      <rPr>
        <b/>
        <sz val="12"/>
        <color theme="1"/>
        <rFont val="Calibri"/>
        <family val="2"/>
        <scheme val="minor"/>
      </rPr>
      <t>Level 3 - Maintenance and Monitoring</t>
    </r>
    <r>
      <rPr>
        <sz val="12"/>
        <color theme="1"/>
        <rFont val="Calibri"/>
        <family val="2"/>
        <scheme val="minor"/>
      </rPr>
      <t xml:space="preserve">
Level 2 and system in place to ensure ongoing maintenance and monitoring of the ventilation system and/or occupant is made aware of how to maintain system</t>
    </r>
  </si>
  <si>
    <t>Unit type</t>
  </si>
  <si>
    <t>Project Reference (optional)</t>
  </si>
  <si>
    <t>v2.1.2</t>
  </si>
  <si>
    <t>Changes</t>
  </si>
  <si>
    <t>HPI Version</t>
  </si>
  <si>
    <t>Ecology Report - Change in Ecological Value</t>
  </si>
  <si>
    <r>
      <rPr>
        <b/>
        <sz val="12"/>
        <color rgb="FF000000"/>
        <rFont val="Calibri"/>
        <family val="2"/>
        <scheme val="minor"/>
      </rPr>
      <t>Level 2</t>
    </r>
    <r>
      <rPr>
        <sz val="12"/>
        <color rgb="FF000000"/>
        <rFont val="Calibri"/>
        <family val="2"/>
        <scheme val="minor"/>
      </rPr>
      <t xml:space="preserve"> - Benchmark &lt; 300kgCO2/sqm</t>
    </r>
  </si>
  <si>
    <r>
      <rPr>
        <b/>
        <sz val="12"/>
        <color rgb="FF000000"/>
        <rFont val="Calibri"/>
        <family val="2"/>
        <scheme val="minor"/>
      </rPr>
      <t>Level 1</t>
    </r>
    <r>
      <rPr>
        <sz val="12"/>
        <color rgb="FF000000"/>
        <rFont val="Calibri"/>
        <family val="2"/>
        <scheme val="minor"/>
      </rPr>
      <t xml:space="preserve"> - Benchmark &lt; 500kgCO2/sqm</t>
    </r>
  </si>
  <si>
    <r>
      <t xml:space="preserve">Low car development and cycle storage - </t>
    </r>
    <r>
      <rPr>
        <b/>
        <sz val="12"/>
        <color theme="1"/>
        <rFont val="Calibri"/>
        <family val="2"/>
        <scheme val="minor"/>
      </rPr>
      <t>Level 1</t>
    </r>
    <r>
      <rPr>
        <sz val="12"/>
        <color theme="1"/>
        <rFont val="Calibri"/>
        <family val="2"/>
        <scheme val="minor"/>
      </rPr>
      <t xml:space="preserve"> - 1 secure bicycle storage space per bedroom</t>
    </r>
  </si>
  <si>
    <r>
      <t xml:space="preserve">Low car development and cycle storage - </t>
    </r>
    <r>
      <rPr>
        <b/>
        <sz val="12"/>
        <color theme="1"/>
        <rFont val="Calibri"/>
        <family val="2"/>
        <scheme val="minor"/>
      </rPr>
      <t>Level 2</t>
    </r>
    <r>
      <rPr>
        <sz val="12"/>
        <color theme="1"/>
        <rFont val="Calibri"/>
        <family val="2"/>
        <scheme val="minor"/>
      </rPr>
      <t xml:space="preserve"> - Maximum 1 car space per 4 units and 1 secure bicycle storage space per bedroom</t>
    </r>
  </si>
  <si>
    <r>
      <rPr>
        <b/>
        <sz val="12"/>
        <color theme="1"/>
        <rFont val="Calibri"/>
        <family val="2"/>
        <scheme val="minor"/>
      </rPr>
      <t xml:space="preserve">Level 4 - </t>
    </r>
    <r>
      <rPr>
        <sz val="12"/>
        <color theme="1"/>
        <rFont val="Calibri"/>
        <family val="2"/>
        <scheme val="minor"/>
      </rPr>
      <t>Brownfield redevelopment of contaminated industry location</t>
    </r>
  </si>
  <si>
    <r>
      <rPr>
        <b/>
        <sz val="12"/>
        <color theme="1"/>
        <rFont val="Calibri"/>
        <family val="2"/>
        <scheme val="minor"/>
      </rPr>
      <t>Level 3 -</t>
    </r>
    <r>
      <rPr>
        <sz val="12"/>
        <color theme="1"/>
        <rFont val="Calibri"/>
        <family val="2"/>
        <scheme val="minor"/>
      </rPr>
      <t xml:space="preserve"> Brownfield redevelopment of other types of sites</t>
    </r>
  </si>
  <si>
    <r>
      <rPr>
        <b/>
        <sz val="12"/>
        <color theme="1"/>
        <rFont val="Calibri"/>
        <family val="2"/>
        <scheme val="minor"/>
      </rPr>
      <t>Level 2 -</t>
    </r>
    <r>
      <rPr>
        <sz val="12"/>
        <color theme="1"/>
        <rFont val="Calibri"/>
        <family val="2"/>
        <scheme val="minor"/>
      </rPr>
      <t xml:space="preserve"> Previously developed area or undisturbed greenfields with compensatory measures (green roofs or vegetated areas with native and adapted species) covering 50% of the site area</t>
    </r>
  </si>
  <si>
    <r>
      <rPr>
        <b/>
        <sz val="12"/>
        <color theme="1"/>
        <rFont val="Calibri"/>
        <family val="2"/>
        <scheme val="minor"/>
      </rPr>
      <t>Level 1 -</t>
    </r>
    <r>
      <rPr>
        <sz val="12"/>
        <color theme="1"/>
        <rFont val="Calibri"/>
        <family val="2"/>
        <scheme val="minor"/>
      </rPr>
      <t xml:space="preserve"> Undisturbed greenfields with compensatory measures (green roofs or vegetated areas with native and adapted species) covering 30% of the site area  </t>
    </r>
  </si>
  <si>
    <r>
      <rPr>
        <b/>
        <sz val="12"/>
        <color theme="1"/>
        <rFont val="Calibri"/>
        <family val="2"/>
        <scheme val="minor"/>
      </rPr>
      <t xml:space="preserve">Level 4 - </t>
    </r>
    <r>
      <rPr>
        <sz val="12"/>
        <color theme="1"/>
        <rFont val="Calibri"/>
        <family val="2"/>
        <scheme val="minor"/>
      </rPr>
      <t>&gt;100 dwellings per HA or plot ratio &gt;2 for mixed use development  + minimum density for planning zone</t>
    </r>
  </si>
  <si>
    <r>
      <rPr>
        <b/>
        <sz val="12"/>
        <color theme="1"/>
        <rFont val="Calibri"/>
        <family val="2"/>
        <scheme val="minor"/>
      </rPr>
      <t xml:space="preserve">Level 3 - </t>
    </r>
    <r>
      <rPr>
        <sz val="12"/>
        <color theme="1"/>
        <rFont val="Calibri"/>
        <family val="2"/>
        <scheme val="minor"/>
      </rPr>
      <t>&gt; 50 dwellings per HA or plot ration &gt; 1 for mixed use  + minimum density for planning zone</t>
    </r>
  </si>
  <si>
    <r>
      <rPr>
        <b/>
        <sz val="12"/>
        <color theme="1"/>
        <rFont val="Calibri"/>
        <family val="2"/>
        <scheme val="minor"/>
      </rPr>
      <t xml:space="preserve">Level 2 - </t>
    </r>
    <r>
      <rPr>
        <sz val="12"/>
        <color theme="1"/>
        <rFont val="Calibri"/>
        <family val="2"/>
        <scheme val="minor"/>
      </rPr>
      <t>&gt;36 dwellings per HA or plot ratio &gt;0.8 for mixed use + minimum density for planning zone</t>
    </r>
  </si>
  <si>
    <r>
      <rPr>
        <b/>
        <sz val="12"/>
        <color theme="1"/>
        <rFont val="Calibri"/>
        <family val="2"/>
        <scheme val="minor"/>
      </rPr>
      <t xml:space="preserve">Level 1 - </t>
    </r>
    <r>
      <rPr>
        <sz val="12"/>
        <color theme="1"/>
        <rFont val="Calibri"/>
        <family val="2"/>
        <scheme val="minor"/>
      </rPr>
      <t xml:space="preserve">Meets minimum density for Planning Zone </t>
    </r>
    <r>
      <rPr>
        <b/>
        <u/>
        <sz val="12"/>
        <color theme="1"/>
        <rFont val="Calibri (Body)"/>
      </rPr>
      <t>OR</t>
    </r>
    <r>
      <rPr>
        <sz val="12"/>
        <color theme="1"/>
        <rFont val="Calibri"/>
        <family val="2"/>
        <scheme val="minor"/>
      </rPr>
      <t xml:space="preserve"> &gt; 15 dwellings per HA</t>
    </r>
  </si>
  <si>
    <r>
      <rPr>
        <b/>
        <sz val="12"/>
        <color theme="1"/>
        <rFont val="Calibri"/>
        <family val="2"/>
        <scheme val="minor"/>
      </rPr>
      <t xml:space="preserve">Level 2 - </t>
    </r>
    <r>
      <rPr>
        <sz val="12"/>
        <color theme="1"/>
        <rFont val="Calibri"/>
        <family val="2"/>
        <scheme val="minor"/>
      </rPr>
      <t xml:space="preserve">Peak Surface water run off to drainage system no greater than prior to development + full treatment train </t>
    </r>
  </si>
  <si>
    <r>
      <rPr>
        <b/>
        <sz val="12"/>
        <color theme="1"/>
        <rFont val="Calibri"/>
        <family val="2"/>
        <scheme val="minor"/>
      </rPr>
      <t xml:space="preserve">Level 1 - </t>
    </r>
    <r>
      <rPr>
        <sz val="12"/>
        <color theme="1"/>
        <rFont val="Calibri"/>
        <family val="2"/>
        <scheme val="minor"/>
      </rPr>
      <t>Peak Surface water run off to drainage system no greater than prior to development</t>
    </r>
  </si>
  <si>
    <r>
      <rPr>
        <b/>
        <sz val="12"/>
        <color theme="1"/>
        <rFont val="Calibri"/>
        <family val="2"/>
        <scheme val="minor"/>
      </rPr>
      <t xml:space="preserve">Level 1 - </t>
    </r>
    <r>
      <rPr>
        <sz val="12"/>
        <color theme="1"/>
        <rFont val="Calibri"/>
        <family val="2"/>
        <scheme val="minor"/>
      </rPr>
      <t>Provision of external collection system for garden and external use</t>
    </r>
  </si>
  <si>
    <r>
      <rPr>
        <b/>
        <sz val="12"/>
        <color theme="1"/>
        <rFont val="Calibri"/>
        <family val="2"/>
        <scheme val="minor"/>
      </rPr>
      <t>Level 4 -</t>
    </r>
    <r>
      <rPr>
        <sz val="12"/>
        <color theme="1"/>
        <rFont val="Calibri"/>
        <family val="2"/>
        <scheme val="minor"/>
      </rPr>
      <t xml:space="preserve"> Ecology Calculator - 10 Items</t>
    </r>
  </si>
  <si>
    <r>
      <rPr>
        <b/>
        <sz val="12"/>
        <color theme="1"/>
        <rFont val="Calibri"/>
        <family val="2"/>
        <scheme val="minor"/>
      </rPr>
      <t xml:space="preserve">Level 3 - </t>
    </r>
    <r>
      <rPr>
        <sz val="12"/>
        <color theme="1"/>
        <rFont val="Calibri"/>
        <family val="2"/>
        <scheme val="minor"/>
      </rPr>
      <t>Ecology Calculator - 7 Items</t>
    </r>
  </si>
  <si>
    <r>
      <rPr>
        <b/>
        <sz val="12"/>
        <color theme="1"/>
        <rFont val="Calibri"/>
        <family val="2"/>
        <scheme val="minor"/>
      </rPr>
      <t xml:space="preserve">Level 2 - </t>
    </r>
    <r>
      <rPr>
        <sz val="12"/>
        <color theme="1"/>
        <rFont val="Calibri"/>
        <family val="2"/>
        <scheme val="minor"/>
      </rPr>
      <t>Ecology Calculator - 5 Items</t>
    </r>
  </si>
  <si>
    <r>
      <rPr>
        <b/>
        <sz val="12"/>
        <color theme="1"/>
        <rFont val="Calibri"/>
        <family val="2"/>
        <scheme val="minor"/>
      </rPr>
      <t xml:space="preserve">Level 1 - </t>
    </r>
    <r>
      <rPr>
        <sz val="12"/>
        <color theme="1"/>
        <rFont val="Calibri"/>
        <family val="2"/>
        <scheme val="minor"/>
      </rPr>
      <t>Ecology Calculator - 3 Items</t>
    </r>
  </si>
  <si>
    <r>
      <rPr>
        <b/>
        <sz val="12"/>
        <color theme="1"/>
        <rFont val="Calibri"/>
        <family val="2"/>
        <scheme val="minor"/>
      </rPr>
      <t>Level 4 -</t>
    </r>
    <r>
      <rPr>
        <sz val="12"/>
        <color theme="1"/>
        <rFont val="Calibri"/>
        <family val="2"/>
        <scheme val="minor"/>
      </rPr>
      <t xml:space="preserve"> &lt;  0kWh/m2/yr - Net Zero regulated operational energy</t>
    </r>
  </si>
  <si>
    <r>
      <rPr>
        <b/>
        <sz val="12"/>
        <color theme="1"/>
        <rFont val="Calibri"/>
        <family val="2"/>
        <scheme val="minor"/>
      </rPr>
      <t>Level 3 -</t>
    </r>
    <r>
      <rPr>
        <sz val="12"/>
        <color theme="1"/>
        <rFont val="Calibri"/>
        <family val="2"/>
        <scheme val="minor"/>
      </rPr>
      <t xml:space="preserve"> &lt;  25kWh/m2/yr - A1</t>
    </r>
  </si>
  <si>
    <r>
      <t xml:space="preserve">Level 2 - </t>
    </r>
    <r>
      <rPr>
        <sz val="12"/>
        <color theme="1"/>
        <rFont val="Calibri"/>
        <family val="2"/>
        <scheme val="minor"/>
      </rPr>
      <t>&lt; 45kWh/m2/yr</t>
    </r>
    <r>
      <rPr>
        <b/>
        <sz val="12"/>
        <color theme="1"/>
        <rFont val="Calibri"/>
        <family val="2"/>
        <scheme val="minor"/>
      </rPr>
      <t xml:space="preserve"> </t>
    </r>
  </si>
  <si>
    <r>
      <rPr>
        <b/>
        <sz val="12"/>
        <color theme="1"/>
        <rFont val="Calibri"/>
        <family val="2"/>
        <scheme val="minor"/>
      </rPr>
      <t>Level 1 -</t>
    </r>
    <r>
      <rPr>
        <sz val="12"/>
        <color theme="1"/>
        <rFont val="Calibri"/>
        <family val="2"/>
        <scheme val="minor"/>
      </rPr>
      <t xml:space="preserve"> Complies with TGD Part L COFE 2019 – Dwellings ahead of the transition period </t>
    </r>
  </si>
  <si>
    <r>
      <rPr>
        <b/>
        <sz val="12"/>
        <color theme="1"/>
        <rFont val="Calibri"/>
        <family val="2"/>
        <scheme val="minor"/>
      </rPr>
      <t>Level 0 -</t>
    </r>
    <r>
      <rPr>
        <sz val="12"/>
        <color theme="1"/>
        <rFont val="Calibri"/>
        <family val="2"/>
        <scheme val="minor"/>
      </rPr>
      <t xml:space="preserve"> &lt; 75 kWh/m2/yr - A3 (Minimum Performance)</t>
    </r>
  </si>
  <si>
    <r>
      <rPr>
        <b/>
        <sz val="12"/>
        <color theme="1"/>
        <rFont val="Calibri"/>
        <family val="2"/>
        <scheme val="minor"/>
      </rPr>
      <t xml:space="preserve">Level 3 - </t>
    </r>
    <r>
      <rPr>
        <sz val="12"/>
        <color theme="1"/>
        <rFont val="Calibri"/>
        <family val="2"/>
        <scheme val="minor"/>
      </rPr>
      <t xml:space="preserve">&lt;  4kg CO2/m2/yr </t>
    </r>
  </si>
  <si>
    <r>
      <t xml:space="preserve">Level 2 - </t>
    </r>
    <r>
      <rPr>
        <sz val="12"/>
        <color theme="1"/>
        <rFont val="Calibri"/>
        <family val="2"/>
        <scheme val="minor"/>
      </rPr>
      <t xml:space="preserve">≤   8kg CO2/m2/yr </t>
    </r>
  </si>
  <si>
    <r>
      <rPr>
        <b/>
        <sz val="12"/>
        <color theme="1"/>
        <rFont val="Calibri"/>
        <family val="2"/>
        <scheme val="minor"/>
      </rPr>
      <t>Level 1 -</t>
    </r>
    <r>
      <rPr>
        <sz val="12"/>
        <color theme="1"/>
        <rFont val="Calibri"/>
        <family val="2"/>
        <scheme val="minor"/>
      </rPr>
      <t xml:space="preserve"> Complies with Part L 2019</t>
    </r>
  </si>
  <si>
    <r>
      <rPr>
        <b/>
        <sz val="12"/>
        <color theme="1"/>
        <rFont val="Calibri"/>
        <family val="2"/>
        <scheme val="minor"/>
      </rPr>
      <t xml:space="preserve">Level 1 </t>
    </r>
    <r>
      <rPr>
        <sz val="12"/>
        <color theme="1"/>
        <rFont val="Calibri"/>
        <family val="2"/>
        <scheme val="minor"/>
      </rPr>
      <t>- U Value Centre of pane glazing for windows &lt; 1.1w/m2/k</t>
    </r>
  </si>
  <si>
    <r>
      <rPr>
        <b/>
        <sz val="12"/>
        <color theme="1"/>
        <rFont val="Calibri"/>
        <family val="2"/>
        <scheme val="minor"/>
      </rPr>
      <t>Level 2</t>
    </r>
    <r>
      <rPr>
        <sz val="12"/>
        <color theme="1"/>
        <rFont val="Calibri"/>
        <family val="2"/>
        <scheme val="minor"/>
      </rPr>
      <t xml:space="preserve"> - Whole window calculation including frame &lt; 1.1w/m2/k and for sliding door &lt;1.4w/m2/k</t>
    </r>
  </si>
  <si>
    <r>
      <rPr>
        <b/>
        <sz val="12"/>
        <color theme="1"/>
        <rFont val="Calibri"/>
        <family val="2"/>
        <scheme val="minor"/>
      </rPr>
      <t>Level 1</t>
    </r>
    <r>
      <rPr>
        <sz val="12"/>
        <color theme="1"/>
        <rFont val="Calibri"/>
        <family val="2"/>
        <scheme val="minor"/>
      </rPr>
      <t xml:space="preserve"> - All specified paints and varnishes meet the requirements of the EU Ecolabel for SVOCs and VOCs </t>
    </r>
  </si>
  <si>
    <r>
      <rPr>
        <b/>
        <sz val="12"/>
        <color theme="1"/>
        <rFont val="Calibri"/>
        <family val="2"/>
        <scheme val="minor"/>
      </rPr>
      <t>Level 2</t>
    </r>
    <r>
      <rPr>
        <sz val="12"/>
        <color theme="1"/>
        <rFont val="Calibri"/>
        <family val="2"/>
        <scheme val="minor"/>
      </rPr>
      <t xml:space="preserve"> - A test is carried out post construction and before occupation that demonstrates that the concentration of formaldehyde in indoor air does not exceed 0.1mg/m3(100μg/m3) sampling period of between 24h and 72h </t>
    </r>
  </si>
  <si>
    <r>
      <rPr>
        <b/>
        <sz val="12"/>
        <color theme="1"/>
        <rFont val="Calibri"/>
        <family val="2"/>
        <scheme val="minor"/>
      </rPr>
      <t>Level 1</t>
    </r>
    <r>
      <rPr>
        <sz val="12"/>
        <color theme="1"/>
        <rFont val="Calibri"/>
        <family val="2"/>
        <scheme val="minor"/>
      </rPr>
      <t xml:space="preserve"> -Test to be carried out and commitment to remedy any defects</t>
    </r>
  </si>
  <si>
    <r>
      <rPr>
        <b/>
        <sz val="12"/>
        <color theme="1"/>
        <rFont val="Calibri"/>
        <family val="2"/>
        <scheme val="minor"/>
      </rPr>
      <t>Level 1</t>
    </r>
    <r>
      <rPr>
        <sz val="12"/>
        <color theme="1"/>
        <rFont val="Calibri"/>
        <family val="2"/>
        <scheme val="minor"/>
      </rPr>
      <t xml:space="preserve"> - Test carried out for drinking water and meets the criteria</t>
    </r>
  </si>
  <si>
    <t>Net space heating demand
 Refer to HPI Technical Manual 2.1.1</t>
  </si>
  <si>
    <r>
      <t xml:space="preserve">HPI </t>
    </r>
    <r>
      <rPr>
        <b/>
        <sz val="12"/>
        <color theme="1"/>
        <rFont val="Calibri"/>
        <family val="2"/>
        <scheme val="minor"/>
      </rPr>
      <t>Level 1</t>
    </r>
  </si>
  <si>
    <r>
      <t>HPI</t>
    </r>
    <r>
      <rPr>
        <b/>
        <sz val="12"/>
        <color theme="1"/>
        <rFont val="Calibri"/>
        <family val="2"/>
        <scheme val="minor"/>
      </rPr>
      <t xml:space="preserve"> Level 2</t>
    </r>
  </si>
  <si>
    <r>
      <t xml:space="preserve">HPI </t>
    </r>
    <r>
      <rPr>
        <b/>
        <sz val="12"/>
        <color theme="1"/>
        <rFont val="Calibri"/>
        <family val="2"/>
        <scheme val="minor"/>
      </rPr>
      <t xml:space="preserve">Level 3  </t>
    </r>
    <r>
      <rPr>
        <sz val="12"/>
        <color theme="1"/>
        <rFont val="Calibri"/>
        <family val="2"/>
        <scheme val="minor"/>
      </rPr>
      <t xml:space="preserve">        </t>
    </r>
  </si>
  <si>
    <r>
      <rPr>
        <b/>
        <sz val="12"/>
        <color theme="1"/>
        <rFont val="Calibri"/>
        <family val="2"/>
        <scheme val="minor"/>
      </rPr>
      <t xml:space="preserve">Level 1 </t>
    </r>
    <r>
      <rPr>
        <sz val="12"/>
        <color theme="1"/>
        <rFont val="Calibri"/>
        <family val="2"/>
        <scheme val="minor"/>
      </rPr>
      <t xml:space="preserve">
High probability with mitigation or Medium Probablity (Minimum Performance)</t>
    </r>
  </si>
  <si>
    <r>
      <rPr>
        <b/>
        <sz val="12"/>
        <color theme="1"/>
        <rFont val="Calibri"/>
        <family val="2"/>
        <scheme val="minor"/>
      </rPr>
      <t>Level 2</t>
    </r>
    <r>
      <rPr>
        <sz val="12"/>
        <color theme="1"/>
        <rFont val="Calibri"/>
        <family val="2"/>
        <scheme val="minor"/>
      </rPr>
      <t xml:space="preserve">
Medium Probability with mitigation
</t>
    </r>
  </si>
  <si>
    <r>
      <rPr>
        <b/>
        <sz val="12"/>
        <color theme="1"/>
        <rFont val="Calibri"/>
        <family val="2"/>
        <scheme val="minor"/>
      </rPr>
      <t>Level 3</t>
    </r>
    <r>
      <rPr>
        <sz val="12"/>
        <color theme="1"/>
        <rFont val="Calibri"/>
        <family val="2"/>
        <scheme val="minor"/>
      </rPr>
      <t xml:space="preserve">
Low Probablity</t>
    </r>
  </si>
  <si>
    <r>
      <rPr>
        <b/>
        <sz val="12"/>
        <color theme="1"/>
        <rFont val="Calibri"/>
        <family val="2"/>
        <scheme val="minor"/>
      </rPr>
      <t>Level 4</t>
    </r>
    <r>
      <rPr>
        <sz val="12"/>
        <color theme="1"/>
        <rFont val="Calibri"/>
        <family val="2"/>
        <scheme val="minor"/>
      </rPr>
      <t xml:space="preserve">
Not idenitified on floodinfo.ie</t>
    </r>
  </si>
  <si>
    <r>
      <rPr>
        <b/>
        <sz val="12"/>
        <color theme="1"/>
        <rFont val="Calibri"/>
        <family val="2"/>
        <scheme val="minor"/>
      </rPr>
      <t>Level 1</t>
    </r>
    <r>
      <rPr>
        <sz val="12"/>
        <color theme="1"/>
        <rFont val="Calibri"/>
        <family val="2"/>
        <scheme val="minor"/>
      </rPr>
      <t xml:space="preserve"> - ≤ 3.0 (m³/hr)m2 @ Pa q50 reading (Minimum Requirement)</t>
    </r>
  </si>
  <si>
    <r>
      <rPr>
        <b/>
        <sz val="12"/>
        <color theme="1"/>
        <rFont val="Calibri"/>
        <family val="2"/>
        <scheme val="minor"/>
      </rPr>
      <t>Level 2</t>
    </r>
    <r>
      <rPr>
        <sz val="12"/>
        <color theme="1"/>
        <rFont val="Calibri"/>
        <family val="2"/>
        <scheme val="minor"/>
      </rPr>
      <t xml:space="preserve"> - ≤ 2.0 (m³/hr)m2 @ Pa q50 reading</t>
    </r>
  </si>
  <si>
    <r>
      <rPr>
        <b/>
        <sz val="12"/>
        <color theme="1"/>
        <rFont val="Calibri"/>
        <family val="2"/>
        <scheme val="minor"/>
      </rPr>
      <t>Level 3</t>
    </r>
    <r>
      <rPr>
        <sz val="12"/>
        <color theme="1"/>
        <rFont val="Calibri"/>
        <family val="2"/>
        <scheme val="minor"/>
      </rPr>
      <t xml:space="preserve"> -≤ 1.0 (m³/hr)m2 @ Pa q50 reading</t>
    </r>
  </si>
  <si>
    <r>
      <rPr>
        <b/>
        <sz val="12"/>
        <color theme="1"/>
        <rFont val="Calibri"/>
        <family val="2"/>
        <scheme val="minor"/>
      </rPr>
      <t>Level 4</t>
    </r>
    <r>
      <rPr>
        <sz val="12"/>
        <color theme="1"/>
        <rFont val="Calibri"/>
        <family val="2"/>
        <scheme val="minor"/>
      </rPr>
      <t xml:space="preserve"> -≤ 0.5 (m³/hr)m2 @ Pa q50 reading</t>
    </r>
  </si>
  <si>
    <r>
      <rPr>
        <b/>
        <sz val="12"/>
        <color theme="1"/>
        <rFont val="Calibri"/>
        <family val="2"/>
        <scheme val="minor"/>
      </rPr>
      <t>Level 1</t>
    </r>
    <r>
      <rPr>
        <sz val="12"/>
        <color theme="1"/>
        <rFont val="Calibri"/>
        <family val="2"/>
        <scheme val="minor"/>
      </rPr>
      <t xml:space="preserve"> - Design team have met at least 3 times during the project, once at early design stage, once at pre tender/preconstruction stage and once at construction stage, and minutes are available for these minutes, where they have set and reviewed targets set within HPI</t>
    </r>
  </si>
  <si>
    <r>
      <rPr>
        <b/>
        <sz val="12"/>
        <color theme="1"/>
        <rFont val="Calibri"/>
        <family val="2"/>
        <scheme val="minor"/>
      </rPr>
      <t>Level 1</t>
    </r>
    <r>
      <rPr>
        <sz val="12"/>
        <color theme="1"/>
        <rFont val="Calibri"/>
        <family val="2"/>
        <scheme val="minor"/>
      </rPr>
      <t xml:space="preserve"> - Where 3rd party commissioning of ventilation, heating systems, and renewable systems is carried out on completion</t>
    </r>
  </si>
  <si>
    <r>
      <rPr>
        <b/>
        <sz val="12"/>
        <color theme="1"/>
        <rFont val="Calibri"/>
        <family val="2"/>
        <scheme val="minor"/>
      </rPr>
      <t>Level 2</t>
    </r>
    <r>
      <rPr>
        <sz val="12"/>
        <color theme="1"/>
        <rFont val="Calibri"/>
        <family val="2"/>
        <scheme val="minor"/>
      </rPr>
      <t xml:space="preserve"> - Where 3rd party commissioning of ventilation, heating systems, and renewable systems is carried out on completion and after 12 months have elapsed after occupation</t>
    </r>
  </si>
  <si>
    <r>
      <rPr>
        <b/>
        <sz val="12"/>
        <color theme="1"/>
        <rFont val="Calibri"/>
        <family val="2"/>
        <scheme val="minor"/>
      </rPr>
      <t>Level 2</t>
    </r>
    <r>
      <rPr>
        <sz val="12"/>
        <color theme="1"/>
        <rFont val="Calibri"/>
        <family val="2"/>
        <scheme val="minor"/>
      </rPr>
      <t xml:space="preserve"> - The performance of the homes have been monitored for 1 year after occupation + matches design within agreed limits</t>
    </r>
  </si>
  <si>
    <r>
      <rPr>
        <b/>
        <sz val="12"/>
        <color theme="1"/>
        <rFont val="Calibri"/>
        <family val="2"/>
        <scheme val="minor"/>
      </rPr>
      <t>Level 1</t>
    </r>
    <r>
      <rPr>
        <sz val="12"/>
        <color theme="1"/>
        <rFont val="Calibri"/>
        <family val="2"/>
        <scheme val="minor"/>
      </rPr>
      <t xml:space="preserve"> - The performance of the homes have been monitored for 1 year after occupation</t>
    </r>
  </si>
  <si>
    <r>
      <rPr>
        <b/>
        <sz val="12"/>
        <color theme="1"/>
        <rFont val="Calibri"/>
        <family val="2"/>
        <scheme val="minor"/>
      </rPr>
      <t>Level 3</t>
    </r>
    <r>
      <rPr>
        <sz val="12"/>
        <color theme="1"/>
        <rFont val="Calibri"/>
        <family val="2"/>
        <scheme val="minor"/>
      </rPr>
      <t xml:space="preserve"> - Airborne sound insulation values are at least 8dB greater than TGD-E Sound Performance Levels for Floors
</t>
    </r>
    <r>
      <rPr>
        <b/>
        <sz val="12"/>
        <color theme="1"/>
        <rFont val="Calibri"/>
        <family val="2"/>
        <scheme val="minor"/>
      </rPr>
      <t>Level 2</t>
    </r>
    <r>
      <rPr>
        <sz val="12"/>
        <color theme="1"/>
        <rFont val="Calibri"/>
        <family val="2"/>
        <scheme val="minor"/>
      </rPr>
      <t xml:space="preserve"> - Airborne sound insulation values are at least 5dB greater than TGD-E Sound Performance Levels for Floors
</t>
    </r>
    <r>
      <rPr>
        <b/>
        <sz val="12"/>
        <color theme="1"/>
        <rFont val="Calibri"/>
        <family val="2"/>
        <scheme val="minor"/>
      </rPr>
      <t>Level 1</t>
    </r>
    <r>
      <rPr>
        <sz val="12"/>
        <color theme="1"/>
        <rFont val="Calibri"/>
        <family val="2"/>
        <scheme val="minor"/>
      </rPr>
      <t xml:space="preserve"> - Airborne sound insulation values are at least 2dB greater than TGD-E Sound Performance Levels for Floors</t>
    </r>
  </si>
  <si>
    <t>2
1
0.5</t>
  </si>
  <si>
    <r>
      <rPr>
        <b/>
        <sz val="12"/>
        <color theme="1"/>
        <rFont val="Calibri"/>
        <family val="2"/>
        <scheme val="minor"/>
      </rPr>
      <t>Level 3</t>
    </r>
    <r>
      <rPr>
        <sz val="12"/>
        <color theme="1"/>
        <rFont val="Calibri"/>
        <family val="2"/>
        <scheme val="minor"/>
      </rPr>
      <t xml:space="preserve"> - Airborne sound insulation values are at least 8dB greater than TGD-E Sound Performance Levels for Walls
</t>
    </r>
    <r>
      <rPr>
        <b/>
        <sz val="12"/>
        <color theme="1"/>
        <rFont val="Calibri"/>
        <family val="2"/>
        <scheme val="minor"/>
      </rPr>
      <t>Level 2</t>
    </r>
    <r>
      <rPr>
        <sz val="12"/>
        <color theme="1"/>
        <rFont val="Calibri"/>
        <family val="2"/>
        <scheme val="minor"/>
      </rPr>
      <t xml:space="preserve"> - Airborne sound insulation values are at least 5dB greater than TGD-E Sound Performance Levels for Walls
</t>
    </r>
    <r>
      <rPr>
        <b/>
        <sz val="12"/>
        <color theme="1"/>
        <rFont val="Calibri"/>
        <family val="2"/>
        <scheme val="minor"/>
      </rPr>
      <t>Level 1</t>
    </r>
    <r>
      <rPr>
        <sz val="12"/>
        <color theme="1"/>
        <rFont val="Calibri"/>
        <family val="2"/>
        <scheme val="minor"/>
      </rPr>
      <t xml:space="preserve"> - Airborne sound insulation values are at least 2dB greater than TGD-E Sound Performance Levels for Walls</t>
    </r>
  </si>
  <si>
    <r>
      <rPr>
        <b/>
        <sz val="12"/>
        <color theme="1"/>
        <rFont val="Calibri"/>
        <family val="2"/>
        <scheme val="minor"/>
      </rPr>
      <t>Level 3</t>
    </r>
    <r>
      <rPr>
        <sz val="12"/>
        <color theme="1"/>
        <rFont val="Calibri"/>
        <family val="2"/>
        <scheme val="minor"/>
      </rPr>
      <t xml:space="preserve"> - Impact sound insulation values are at least 8dB greater than TGD-E Sound Performance Levels for Floors
</t>
    </r>
    <r>
      <rPr>
        <b/>
        <sz val="12"/>
        <color theme="1"/>
        <rFont val="Calibri"/>
        <family val="2"/>
        <scheme val="minor"/>
      </rPr>
      <t>Level 2</t>
    </r>
    <r>
      <rPr>
        <sz val="12"/>
        <color theme="1"/>
        <rFont val="Calibri"/>
        <family val="2"/>
        <scheme val="minor"/>
      </rPr>
      <t xml:space="preserve"> - Impact sound insulation values are at least 5dB greater than TGD-E Sound Performance Levels for Floors
</t>
    </r>
    <r>
      <rPr>
        <b/>
        <sz val="12"/>
        <color theme="1"/>
        <rFont val="Calibri"/>
        <family val="2"/>
        <scheme val="minor"/>
      </rPr>
      <t>Level 1</t>
    </r>
    <r>
      <rPr>
        <sz val="12"/>
        <color theme="1"/>
        <rFont val="Calibri"/>
        <family val="2"/>
        <scheme val="minor"/>
      </rPr>
      <t xml:space="preserve"> - Impact sound insulation values are at least 2dB greater than TGD-E Sound Performance Levels for Floors</t>
    </r>
  </si>
  <si>
    <r>
      <t xml:space="preserve">Average of points achieved on the Universal Design checklist
</t>
    </r>
    <r>
      <rPr>
        <b/>
        <sz val="12"/>
        <color theme="1"/>
        <rFont val="Calibri"/>
        <family val="2"/>
        <scheme val="minor"/>
      </rPr>
      <t>Level 4</t>
    </r>
    <r>
      <rPr>
        <sz val="12"/>
        <color theme="1"/>
        <rFont val="Calibri"/>
        <family val="2"/>
        <scheme val="minor"/>
      </rPr>
      <t xml:space="preserve"> - 45 measures incorporated
</t>
    </r>
    <r>
      <rPr>
        <b/>
        <sz val="12"/>
        <color theme="1"/>
        <rFont val="Calibri"/>
        <family val="2"/>
        <scheme val="minor"/>
      </rPr>
      <t>Level 3</t>
    </r>
    <r>
      <rPr>
        <sz val="12"/>
        <color theme="1"/>
        <rFont val="Calibri"/>
        <family val="2"/>
        <scheme val="minor"/>
      </rPr>
      <t xml:space="preserve"> - 35 measures incorporated
</t>
    </r>
    <r>
      <rPr>
        <b/>
        <sz val="12"/>
        <color theme="1"/>
        <rFont val="Calibri"/>
        <family val="2"/>
        <scheme val="minor"/>
      </rPr>
      <t>Level 2</t>
    </r>
    <r>
      <rPr>
        <sz val="12"/>
        <color theme="1"/>
        <rFont val="Calibri"/>
        <family val="2"/>
        <scheme val="minor"/>
      </rPr>
      <t xml:space="preserve"> - 25 measures incorporated
</t>
    </r>
    <r>
      <rPr>
        <b/>
        <sz val="12"/>
        <color theme="1"/>
        <rFont val="Calibri"/>
        <family val="2"/>
        <scheme val="minor"/>
      </rPr>
      <t>Level 1</t>
    </r>
    <r>
      <rPr>
        <sz val="12"/>
        <color theme="1"/>
        <rFont val="Calibri"/>
        <family val="2"/>
        <scheme val="minor"/>
      </rPr>
      <t xml:space="preserve"> - 15 measures incorporated</t>
    </r>
  </si>
  <si>
    <r>
      <rPr>
        <b/>
        <sz val="12"/>
        <color theme="1"/>
        <rFont val="Calibri"/>
        <family val="2"/>
        <scheme val="minor"/>
      </rPr>
      <t>Exemplary Performance</t>
    </r>
    <r>
      <rPr>
        <sz val="12"/>
        <color theme="1"/>
        <rFont val="Calibri"/>
        <family val="2"/>
        <scheme val="minor"/>
      </rPr>
      <t xml:space="preserve"> - Zero Carbon Compliance</t>
    </r>
  </si>
  <si>
    <r>
      <rPr>
        <b/>
        <sz val="12"/>
        <color theme="1"/>
        <rFont val="Calibri"/>
        <family val="2"/>
        <scheme val="minor"/>
      </rPr>
      <t>Exemplary Performance</t>
    </r>
    <r>
      <rPr>
        <sz val="12"/>
        <color theme="1"/>
        <rFont val="Calibri"/>
        <family val="2"/>
        <scheme val="minor"/>
      </rPr>
      <t xml:space="preserve"> - Indoor Air Quality</t>
    </r>
  </si>
  <si>
    <t>Home tab includes an optional tab for project reference
Wording adjusted on mulitple indicators to align with wording in manual and make clear the levels within each indicator
Exemplary Performance added for QA 7.0
Document Title Changed to Certification Calculator</t>
  </si>
  <si>
    <r>
      <t>Exemplary Points - &lt;</t>
    </r>
    <r>
      <rPr>
        <sz val="12"/>
        <color theme="1"/>
        <rFont val="Calibri"/>
        <family val="2"/>
        <scheme val="minor"/>
      </rPr>
      <t xml:space="preserve"> 40 l/person/day</t>
    </r>
    <r>
      <rPr>
        <b/>
        <sz val="12"/>
        <color theme="1"/>
        <rFont val="Calibri"/>
        <family val="2"/>
        <scheme val="minor"/>
      </rPr>
      <t xml:space="preserve">
Level 5 - </t>
    </r>
    <r>
      <rPr>
        <sz val="12"/>
        <color theme="1"/>
        <rFont val="Calibri"/>
        <family val="2"/>
        <scheme val="minor"/>
      </rPr>
      <t>≤ 80 l/person/day</t>
    </r>
    <r>
      <rPr>
        <b/>
        <sz val="12"/>
        <color theme="1"/>
        <rFont val="Calibri"/>
        <family val="2"/>
        <scheme val="minor"/>
      </rPr>
      <t xml:space="preserve">
Level 4 - </t>
    </r>
    <r>
      <rPr>
        <sz val="12"/>
        <color theme="1"/>
        <rFont val="Calibri"/>
        <family val="2"/>
        <scheme val="minor"/>
      </rPr>
      <t>≤ 90 l/person/day</t>
    </r>
    <r>
      <rPr>
        <b/>
        <sz val="12"/>
        <color theme="1"/>
        <rFont val="Calibri"/>
        <family val="2"/>
        <scheme val="minor"/>
      </rPr>
      <t xml:space="preserve">
Level 3 - </t>
    </r>
    <r>
      <rPr>
        <sz val="12"/>
        <color theme="1"/>
        <rFont val="Calibri"/>
        <family val="2"/>
        <scheme val="minor"/>
      </rPr>
      <t>≤ 100 l/person/day</t>
    </r>
    <r>
      <rPr>
        <b/>
        <sz val="12"/>
        <color theme="1"/>
        <rFont val="Calibri"/>
        <family val="2"/>
        <scheme val="minor"/>
      </rPr>
      <t xml:space="preserve">
Level 2 - </t>
    </r>
    <r>
      <rPr>
        <sz val="12"/>
        <color theme="1"/>
        <rFont val="Calibri"/>
        <family val="2"/>
        <scheme val="minor"/>
      </rPr>
      <t>≤ 110 l/person/day</t>
    </r>
    <r>
      <rPr>
        <b/>
        <sz val="12"/>
        <color theme="1"/>
        <rFont val="Calibri"/>
        <family val="2"/>
        <scheme val="minor"/>
      </rPr>
      <t xml:space="preserve">
Level 1 - </t>
    </r>
    <r>
      <rPr>
        <sz val="12"/>
        <color theme="1"/>
        <rFont val="Calibri"/>
        <family val="2"/>
        <scheme val="minor"/>
      </rPr>
      <t>≤ 125 l/person/day</t>
    </r>
  </si>
  <si>
    <t>9
7
6
4
3
0</t>
  </si>
  <si>
    <t>5 or more</t>
  </si>
  <si>
    <t>Home tab - Dropdown for number of bedrooms includes 5 or more. Dwelling size adjustment changed to reflect this as well</t>
  </si>
  <si>
    <t>v2.1.3</t>
  </si>
  <si>
    <t>Total points for H&amp;W updated to accurantly reflect average points for HW 1.0</t>
  </si>
  <si>
    <t>v2.1.4</t>
  </si>
  <si>
    <t>Fixed a score issue with QA 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</si>
</sst>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 #,##0.00_);_(* \(#,##0.00\);_(* &quot;-&quot;??_);_(@_)"/>
    <numFmt numFmtId="165" formatCode="0.0"/>
    <numFmt numFmtId="166" formatCode="0.0%"/>
    <numFmt numFmtId="167" formatCode="0.0000000000"/>
    <numFmt numFmtId="168" formatCode="_-* #,##0.00_-;\-* #,##0.00_-;_-* \-??_-;_-@_-"/>
    <numFmt numFmtId="169" formatCode="_(&quot;$&quot;* #,##0.00_);_(&quot;$&quot;* \(#,##0.00\);_(&quot;$&quot;* &quot;-&quot;??_);_(@_)"/>
    <numFmt numFmtId="170" formatCode="_-\€* #,##0.00_-;&quot;-€&quot;* #,##0.00_-;_-\€* \-??_-;_-@_-"/>
    <numFmt numFmtId="171" formatCode="&quot;$&quot;#,##0_);\(&quot;$&quot;#,##0\)"/>
    <numFmt numFmtId="172" formatCode="&quot;$&quot;#,##0_);[Red]\(&quot;$&quot;#,##0\)"/>
    <numFmt numFmtId="173" formatCode="m/d"/>
    <numFmt numFmtId="174" formatCode="&quot;$&quot;#,##0.00000"/>
    <numFmt numFmtId="175" formatCode="_-* #,##0.0_-;\-* #,##0.0_-;_-* &quot;-&quot;??_-;_-@_-"/>
    <numFmt numFmtId="176" formatCode="#,##0.00&quot; $&quot;;\-#,##0.00&quot; $&quot;"/>
    <numFmt numFmtId="177" formatCode="0.00_)"/>
    <numFmt numFmtId="178" formatCode="&quot;$&quot;#,##0.00_);\(&quot;$&quot;#,##0.00\)"/>
    <numFmt numFmtId="179" formatCode="&quot;$&quot;#,##0.00\ ;[Red]\(&quot;$&quot;#,##0.00\)"/>
    <numFmt numFmtId="180" formatCode="&quot;$&quot;#,##0.0000"/>
    <numFmt numFmtId="181" formatCode="0.000"/>
  </numFmts>
  <fonts count="168">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8"/>
      <name val="Calibri"/>
      <family val="2"/>
    </font>
    <font>
      <sz val="14"/>
      <name val="Calibri"/>
      <family val="2"/>
    </font>
    <font>
      <sz val="12"/>
      <color indexed="81"/>
      <name val="Calibri"/>
      <family val="2"/>
    </font>
    <font>
      <b/>
      <sz val="14"/>
      <name val="Calibri"/>
      <family val="2"/>
    </font>
    <font>
      <sz val="14"/>
      <name val="Times New Roman"/>
      <family val="1"/>
    </font>
    <font>
      <sz val="16"/>
      <name val="Calibri"/>
      <family val="2"/>
    </font>
    <font>
      <sz val="12"/>
      <name val="Calibri"/>
      <family val="2"/>
    </font>
    <font>
      <u/>
      <sz val="16"/>
      <name val="Calibri"/>
      <family val="2"/>
    </font>
    <font>
      <vertAlign val="superscript"/>
      <sz val="16"/>
      <name val="Calibri"/>
      <family val="2"/>
    </font>
    <font>
      <sz val="14"/>
      <name val="Calibri"/>
      <family val="2"/>
    </font>
    <font>
      <sz val="10"/>
      <name val="Times New Roman"/>
      <family val="1"/>
    </font>
    <font>
      <sz val="10"/>
      <name val="Arial"/>
      <family val="2"/>
    </font>
    <font>
      <b/>
      <sz val="10"/>
      <name val="Arial"/>
      <family val="2"/>
    </font>
    <font>
      <sz val="11"/>
      <color indexed="8"/>
      <name val="Calibri"/>
      <family val="2"/>
    </font>
    <font>
      <sz val="9"/>
      <name val="Times New Roman"/>
      <family val="1"/>
    </font>
    <font>
      <sz val="10"/>
      <name val="Geneva"/>
    </font>
    <font>
      <sz val="8"/>
      <name val="Palatino"/>
      <family val="1"/>
    </font>
    <font>
      <sz val="11"/>
      <name val="??"/>
      <family val="3"/>
    </font>
    <font>
      <sz val="12"/>
      <name val="Arial"/>
      <family val="2"/>
    </font>
    <font>
      <sz val="7"/>
      <name val="Palatino"/>
      <family val="1"/>
    </font>
    <font>
      <sz val="8"/>
      <name val="Arial"/>
      <family val="2"/>
    </font>
    <font>
      <sz val="6"/>
      <color indexed="16"/>
      <name val="Palatino"/>
      <family val="1"/>
    </font>
    <font>
      <sz val="10"/>
      <color indexed="12"/>
      <name val="Arial"/>
      <family val="2"/>
    </font>
    <font>
      <u/>
      <sz val="11"/>
      <color indexed="12"/>
      <name val="Calibri"/>
      <family val="2"/>
    </font>
    <font>
      <u/>
      <sz val="10"/>
      <color indexed="12"/>
      <name val="Arial"/>
      <family val="2"/>
    </font>
    <font>
      <sz val="7"/>
      <name val="Small Fonts"/>
      <family val="2"/>
    </font>
    <font>
      <b/>
      <i/>
      <sz val="16"/>
      <name val="Helvetica"/>
    </font>
    <font>
      <sz val="10"/>
      <color indexed="16"/>
      <name val="Helvetica-Black"/>
    </font>
    <font>
      <b/>
      <sz val="12"/>
      <name val="Arial"/>
      <family val="2"/>
    </font>
    <font>
      <b/>
      <sz val="8"/>
      <name val="Arial"/>
      <family val="2"/>
    </font>
    <font>
      <b/>
      <sz val="10"/>
      <color indexed="9"/>
      <name val="Arial"/>
      <family val="2"/>
    </font>
    <font>
      <b/>
      <sz val="9"/>
      <name val="Arial"/>
      <family val="2"/>
    </font>
    <font>
      <b/>
      <sz val="9"/>
      <name val="Palatino"/>
      <family val="1"/>
    </font>
    <font>
      <sz val="9"/>
      <color indexed="21"/>
      <name val="Helvetica-Black"/>
    </font>
    <font>
      <sz val="9"/>
      <name val="Helvetica-Black"/>
    </font>
    <font>
      <sz val="8"/>
      <color indexed="12"/>
      <name val="Arial"/>
      <family val="2"/>
    </font>
    <font>
      <b/>
      <sz val="11"/>
      <name val="Arial"/>
      <family val="2"/>
    </font>
    <font>
      <sz val="12"/>
      <color theme="1"/>
      <name val="Calibri"/>
      <family val="2"/>
      <scheme val="minor"/>
    </font>
    <font>
      <sz val="12"/>
      <color theme="0"/>
      <name val="Calibri"/>
      <family val="2"/>
      <scheme val="minor"/>
    </font>
    <font>
      <b/>
      <sz val="12"/>
      <color theme="0"/>
      <name val="Calibri"/>
      <family val="2"/>
      <scheme val="minor"/>
    </font>
    <font>
      <sz val="11"/>
      <color theme="1"/>
      <name val="Calibri"/>
      <family val="2"/>
      <scheme val="minor"/>
    </font>
    <font>
      <u/>
      <sz val="12"/>
      <color theme="10"/>
      <name val="Calibri"/>
      <family val="2"/>
      <scheme val="minor"/>
    </font>
    <font>
      <b/>
      <sz val="12"/>
      <color theme="1"/>
      <name val="Calibri"/>
      <family val="2"/>
      <scheme val="minor"/>
    </font>
    <font>
      <sz val="12"/>
      <color rgb="FFFF0000"/>
      <name val="Calibri"/>
      <family val="2"/>
      <scheme val="minor"/>
    </font>
    <font>
      <b/>
      <sz val="20"/>
      <color theme="1"/>
      <name val="Calibri"/>
      <family val="2"/>
      <scheme val="minor"/>
    </font>
    <font>
      <b/>
      <sz val="20"/>
      <color theme="0"/>
      <name val="Calibri"/>
      <family val="2"/>
      <scheme val="minor"/>
    </font>
    <font>
      <sz val="9"/>
      <color theme="1"/>
      <name val="Calibri"/>
      <family val="2"/>
      <scheme val="minor"/>
    </font>
    <font>
      <sz val="14"/>
      <color theme="1"/>
      <name val="Calibri"/>
      <family val="2"/>
      <scheme val="minor"/>
    </font>
    <font>
      <b/>
      <sz val="14"/>
      <color theme="0"/>
      <name val="Calibri"/>
      <family val="2"/>
      <scheme val="minor"/>
    </font>
    <font>
      <b/>
      <sz val="16"/>
      <color theme="0"/>
      <name val="Arial"/>
      <family val="2"/>
    </font>
    <font>
      <b/>
      <sz val="16"/>
      <color theme="1"/>
      <name val="Calibri"/>
      <family val="2"/>
      <scheme val="minor"/>
    </font>
    <font>
      <b/>
      <sz val="24"/>
      <color theme="0"/>
      <name val="Calibri"/>
      <family val="2"/>
      <scheme val="minor"/>
    </font>
    <font>
      <b/>
      <sz val="14"/>
      <color theme="1"/>
      <name val="Calibri"/>
      <family val="2"/>
      <scheme val="minor"/>
    </font>
    <font>
      <b/>
      <sz val="14"/>
      <color rgb="FFFF0000"/>
      <name val="Calibri"/>
      <family val="2"/>
      <scheme val="minor"/>
    </font>
    <font>
      <sz val="14"/>
      <color rgb="FFFF0000"/>
      <name val="Calibri"/>
      <family val="2"/>
      <scheme val="minor"/>
    </font>
    <font>
      <b/>
      <sz val="16"/>
      <color theme="0"/>
      <name val="Calibri"/>
      <family val="2"/>
      <scheme val="minor"/>
    </font>
    <font>
      <sz val="16"/>
      <color theme="0"/>
      <name val="Calibri"/>
      <family val="2"/>
      <scheme val="minor"/>
    </font>
    <font>
      <sz val="12"/>
      <color theme="1"/>
      <name val="Calibri"/>
      <family val="2"/>
    </font>
    <font>
      <sz val="16"/>
      <color theme="1"/>
      <name val="Calibri"/>
      <family val="2"/>
      <scheme val="minor"/>
    </font>
    <font>
      <b/>
      <sz val="11"/>
      <color theme="0"/>
      <name val="Calibri"/>
      <family val="2"/>
      <scheme val="minor"/>
    </font>
    <font>
      <sz val="14"/>
      <name val="Calibri"/>
      <family val="2"/>
      <scheme val="minor"/>
    </font>
    <font>
      <sz val="10"/>
      <color rgb="FF000000"/>
      <name val="Calibri"/>
      <family val="2"/>
      <scheme val="minor"/>
    </font>
    <font>
      <sz val="12"/>
      <name val="Calibri"/>
      <family val="2"/>
      <scheme val="minor"/>
    </font>
    <font>
      <sz val="12"/>
      <color rgb="FF000000"/>
      <name val="Calibri"/>
      <family val="2"/>
      <scheme val="minor"/>
    </font>
    <font>
      <sz val="10"/>
      <color theme="1"/>
      <name val="Times New Roman"/>
      <family val="1"/>
    </font>
    <font>
      <b/>
      <sz val="14"/>
      <color theme="0"/>
      <name val="Calibri"/>
      <family val="2"/>
    </font>
    <font>
      <b/>
      <sz val="14"/>
      <color rgb="FFFFFFFF"/>
      <name val="Calibri"/>
      <family val="2"/>
      <scheme val="minor"/>
    </font>
    <font>
      <b/>
      <sz val="30"/>
      <color theme="0"/>
      <name val="Calibri"/>
      <family val="2"/>
    </font>
    <font>
      <sz val="14"/>
      <color theme="0"/>
      <name val="Times New Roman"/>
      <family val="1"/>
    </font>
    <font>
      <b/>
      <sz val="22"/>
      <color theme="0"/>
      <name val="Calibri"/>
      <family val="2"/>
    </font>
    <font>
      <sz val="11"/>
      <color rgb="FF000000"/>
      <name val="Calibri"/>
      <family val="2"/>
    </font>
    <font>
      <b/>
      <sz val="20"/>
      <color rgb="FFFF0000"/>
      <name val="Calibri"/>
      <family val="2"/>
      <scheme val="minor"/>
    </font>
    <font>
      <b/>
      <sz val="14"/>
      <color theme="6" tint="-0.499984740745262"/>
      <name val="Calibri"/>
      <family val="2"/>
    </font>
    <font>
      <sz val="14"/>
      <color theme="1"/>
      <name val="Calibri"/>
      <family val="2"/>
    </font>
    <font>
      <b/>
      <sz val="7"/>
      <color theme="1"/>
      <name val="Calibri"/>
      <family val="2"/>
      <scheme val="minor"/>
    </font>
    <font>
      <b/>
      <sz val="11"/>
      <color theme="1"/>
      <name val="Calibri"/>
      <family val="2"/>
      <scheme val="minor"/>
    </font>
    <font>
      <sz val="20"/>
      <color theme="1"/>
      <name val="Calibri"/>
      <family val="2"/>
      <scheme val="minor"/>
    </font>
    <font>
      <sz val="11"/>
      <color theme="0"/>
      <name val="Calibri"/>
      <family val="2"/>
      <scheme val="minor"/>
    </font>
    <font>
      <sz val="12"/>
      <color theme="0" tint="-4.9989318521683403E-2"/>
      <name val="Calibri"/>
      <family val="2"/>
      <scheme val="minor"/>
    </font>
    <font>
      <sz val="6"/>
      <color theme="1"/>
      <name val="Calibri"/>
      <family val="2"/>
      <scheme val="minor"/>
    </font>
    <font>
      <u/>
      <sz val="10"/>
      <color theme="10"/>
      <name val="Calibri"/>
      <family val="2"/>
      <scheme val="minor"/>
    </font>
    <font>
      <sz val="10"/>
      <color theme="1"/>
      <name val="Calibri"/>
      <family val="2"/>
      <scheme val="minor"/>
    </font>
    <font>
      <b/>
      <sz val="12"/>
      <name val="Calibri"/>
      <family val="2"/>
      <scheme val="minor"/>
    </font>
    <font>
      <b/>
      <sz val="12"/>
      <color rgb="FFFFFFFF"/>
      <name val="Calibri"/>
      <family val="2"/>
      <scheme val="minor"/>
    </font>
    <font>
      <sz val="14"/>
      <color rgb="FF000000"/>
      <name val="Calibri"/>
      <family val="2"/>
    </font>
    <font>
      <sz val="20"/>
      <color theme="1"/>
      <name val="Calibri"/>
      <family val="2"/>
    </font>
    <font>
      <b/>
      <sz val="12"/>
      <color rgb="FFFF0000"/>
      <name val="Calibri"/>
      <family val="2"/>
      <scheme val="minor"/>
    </font>
    <font>
      <sz val="20"/>
      <color rgb="FF000000"/>
      <name val="Calibri"/>
      <family val="2"/>
    </font>
    <font>
      <b/>
      <sz val="20"/>
      <color rgb="FF000000"/>
      <name val="Calibri"/>
      <family val="2"/>
    </font>
    <font>
      <b/>
      <sz val="20"/>
      <color theme="0"/>
      <name val="Calibri"/>
      <family val="2"/>
    </font>
    <font>
      <b/>
      <sz val="14"/>
      <color rgb="FF000000"/>
      <name val="Calibri"/>
      <family val="2"/>
      <scheme val="minor"/>
    </font>
    <font>
      <b/>
      <sz val="20"/>
      <color theme="1"/>
      <name val="Arial"/>
      <family val="2"/>
    </font>
    <font>
      <b/>
      <sz val="16"/>
      <color rgb="FFFFFFFF"/>
      <name val="Calibri"/>
      <family val="2"/>
      <scheme val="minor"/>
    </font>
    <font>
      <sz val="12"/>
      <color rgb="FF000000"/>
      <name val="Calibri"/>
      <family val="2"/>
    </font>
    <font>
      <b/>
      <sz val="16"/>
      <color rgb="FFFF0000"/>
      <name val="Calibri"/>
      <family val="2"/>
      <scheme val="minor"/>
    </font>
    <font>
      <u/>
      <sz val="12"/>
      <color theme="11"/>
      <name val="Calibri"/>
      <family val="2"/>
      <scheme val="minor"/>
    </font>
    <font>
      <sz val="20"/>
      <color theme="0" tint="-4.9989318521683403E-2"/>
      <name val="Calibri"/>
      <family val="2"/>
      <scheme val="minor"/>
    </font>
    <font>
      <sz val="14"/>
      <color theme="0" tint="-4.9989318521683403E-2"/>
      <name val="Calibri"/>
      <family val="2"/>
      <scheme val="minor"/>
    </font>
    <font>
      <b/>
      <u/>
      <sz val="12"/>
      <color theme="1"/>
      <name val="Calibri (Body)"/>
    </font>
    <font>
      <sz val="15"/>
      <color theme="1"/>
      <name val="Calibri"/>
      <family val="2"/>
      <scheme val="minor"/>
    </font>
    <font>
      <vertAlign val="superscript"/>
      <sz val="14"/>
      <color theme="0" tint="-4.9989318521683403E-2"/>
      <name val="Calibri (Body)"/>
    </font>
    <font>
      <b/>
      <sz val="11"/>
      <color theme="0" tint="-4.9989318521683403E-2"/>
      <name val="Calibri"/>
      <family val="2"/>
      <scheme val="minor"/>
    </font>
    <font>
      <b/>
      <sz val="16"/>
      <color theme="0" tint="-4.9989318521683403E-2"/>
      <name val="Calibri"/>
      <family val="2"/>
      <scheme val="minor"/>
    </font>
    <font>
      <sz val="11"/>
      <color theme="0" tint="-4.9989318521683403E-2"/>
      <name val="Calibri"/>
      <family val="2"/>
      <scheme val="minor"/>
    </font>
    <font>
      <sz val="16"/>
      <name val="Calibri"/>
      <family val="2"/>
      <scheme val="minor"/>
    </font>
    <font>
      <b/>
      <sz val="12"/>
      <color theme="0" tint="-0.499984740745262"/>
      <name val="Calibri"/>
      <family val="2"/>
      <scheme val="minor"/>
    </font>
    <font>
      <sz val="12"/>
      <color theme="0" tint="-0.499984740745262"/>
      <name val="Calibri"/>
      <family val="2"/>
      <scheme val="minor"/>
    </font>
    <font>
      <b/>
      <sz val="16"/>
      <color theme="0" tint="-4.9989318521683403E-2"/>
      <name val="Calibri"/>
      <family val="2"/>
    </font>
    <font>
      <sz val="16"/>
      <color theme="0" tint="-4.9989318521683403E-2"/>
      <name val="Calibri"/>
      <family val="2"/>
    </font>
    <font>
      <b/>
      <sz val="16"/>
      <name val="Calibri"/>
      <family val="2"/>
    </font>
    <font>
      <b/>
      <sz val="12"/>
      <color theme="0" tint="-4.9989318521683403E-2"/>
      <name val="Calibri"/>
      <family val="2"/>
      <scheme val="minor"/>
    </font>
    <font>
      <b/>
      <sz val="16"/>
      <name val="Calibri"/>
      <family val="2"/>
      <scheme val="minor"/>
    </font>
    <font>
      <sz val="9"/>
      <color theme="0" tint="-0.499984740745262"/>
      <name val="Calibri"/>
      <family val="2"/>
      <scheme val="minor"/>
    </font>
    <font>
      <sz val="10"/>
      <color theme="0" tint="-4.9989318521683403E-2"/>
      <name val="Calibri"/>
      <family val="2"/>
      <scheme val="minor"/>
    </font>
    <font>
      <sz val="11"/>
      <color rgb="FFFF0000"/>
      <name val="Calibri"/>
      <family val="2"/>
      <scheme val="minor"/>
    </font>
    <font>
      <sz val="8"/>
      <name val="Calibri"/>
      <family val="2"/>
      <scheme val="minor"/>
    </font>
    <font>
      <b/>
      <sz val="25"/>
      <color theme="1"/>
      <name val="Calibri"/>
      <family val="2"/>
      <scheme val="minor"/>
    </font>
    <font>
      <sz val="30"/>
      <color rgb="FFFF0000"/>
      <name val="Calibri"/>
      <family val="2"/>
      <scheme val="minor"/>
    </font>
    <font>
      <sz val="10"/>
      <color theme="1"/>
      <name val="Symbol"/>
      <family val="1"/>
      <charset val="2"/>
    </font>
    <font>
      <sz val="7"/>
      <color theme="1"/>
      <name val="Times New Roman"/>
      <family val="1"/>
    </font>
    <font>
      <sz val="10"/>
      <color rgb="FF000000"/>
      <name val="Symbol"/>
      <family val="1"/>
      <charset val="2"/>
    </font>
    <font>
      <sz val="7"/>
      <color rgb="FF000000"/>
      <name val="Times New Roman"/>
      <family val="1"/>
    </font>
    <font>
      <vertAlign val="subscript"/>
      <sz val="10"/>
      <color theme="1"/>
      <name val="Calibri"/>
      <family val="2"/>
      <scheme val="minor"/>
    </font>
    <font>
      <u/>
      <sz val="12"/>
      <color theme="0"/>
      <name val="Calibri"/>
      <family val="2"/>
      <scheme val="minor"/>
    </font>
    <font>
      <sz val="12"/>
      <color theme="0"/>
      <name val="Calibri"/>
      <family val="2"/>
    </font>
    <font>
      <sz val="10"/>
      <color theme="0"/>
      <name val="Times New Roman"/>
      <family val="1"/>
    </font>
    <font>
      <b/>
      <sz val="20"/>
      <color theme="0"/>
      <name val="Arial"/>
      <family val="2"/>
    </font>
    <font>
      <b/>
      <sz val="30"/>
      <color theme="0"/>
      <name val="Arial"/>
      <family val="2"/>
    </font>
    <font>
      <sz val="14"/>
      <color rgb="FFFF0000"/>
      <name val="Calibri"/>
      <family val="2"/>
    </font>
    <font>
      <sz val="14"/>
      <color rgb="FFE2AC00"/>
      <name val="Calibri"/>
      <family val="2"/>
    </font>
    <font>
      <sz val="12"/>
      <color rgb="FFE2AC00"/>
      <name val="Calibri"/>
      <family val="2"/>
      <scheme val="minor"/>
    </font>
    <font>
      <sz val="14"/>
      <color theme="6" tint="-0.249977111117893"/>
      <name val="Calibri"/>
      <family val="2"/>
    </font>
    <font>
      <sz val="12"/>
      <color theme="6" tint="-0.249977111117893"/>
      <name val="Calibri"/>
      <family val="2"/>
      <scheme val="minor"/>
    </font>
    <font>
      <sz val="11"/>
      <color rgb="FFFF0000"/>
      <name val="Calibri"/>
      <family val="2"/>
    </font>
    <font>
      <sz val="11"/>
      <color rgb="FFE2AC00"/>
      <name val="Calibri"/>
      <family val="2"/>
    </font>
    <font>
      <sz val="11"/>
      <color theme="6" tint="-0.249977111117893"/>
      <name val="Calibri"/>
      <family val="2"/>
    </font>
    <font>
      <sz val="16"/>
      <color theme="0" tint="-4.9989318521683403E-2"/>
      <name val="Calibri"/>
      <family val="2"/>
      <scheme val="minor"/>
    </font>
    <font>
      <sz val="14"/>
      <color theme="0" tint="-0.499984740745262"/>
      <name val="Calibri"/>
      <family val="2"/>
      <scheme val="minor"/>
    </font>
    <font>
      <b/>
      <sz val="20"/>
      <color theme="0" tint="-4.9989318521683403E-2"/>
      <name val="Calibri"/>
      <family val="2"/>
      <scheme val="minor"/>
    </font>
    <font>
      <b/>
      <sz val="14"/>
      <color theme="0" tint="-4.9989318521683403E-2"/>
      <name val="Calibri"/>
      <family val="2"/>
      <scheme val="minor"/>
    </font>
    <font>
      <sz val="16"/>
      <color theme="0" tint="-0.34998626667073579"/>
      <name val="Calibri"/>
      <family val="2"/>
    </font>
    <font>
      <sz val="9"/>
      <color rgb="FFFF0000"/>
      <name val="Calibri"/>
      <family val="2"/>
      <scheme val="minor"/>
    </font>
    <font>
      <b/>
      <sz val="11"/>
      <color rgb="FFFFFFFF"/>
      <name val="Calibri"/>
      <family val="2"/>
      <scheme val="minor"/>
    </font>
    <font>
      <b/>
      <sz val="14"/>
      <color rgb="FFFF0000"/>
      <name val="Calibri"/>
      <family val="2"/>
    </font>
    <font>
      <b/>
      <sz val="14"/>
      <color theme="6" tint="-0.249977111117893"/>
      <name val="Calibri"/>
      <family val="2"/>
    </font>
    <font>
      <b/>
      <sz val="14"/>
      <color rgb="FF000000"/>
      <name val="Calibri"/>
      <family val="2"/>
    </font>
    <font>
      <b/>
      <sz val="14"/>
      <color rgb="FFE2AC00"/>
      <name val="Calibri"/>
      <family val="2"/>
    </font>
    <font>
      <b/>
      <sz val="18"/>
      <color theme="0"/>
      <name val="Calibri"/>
      <family val="2"/>
      <scheme val="minor"/>
    </font>
    <font>
      <sz val="12"/>
      <color theme="0" tint="-0.249977111117893"/>
      <name val="Calibri"/>
      <family val="2"/>
      <scheme val="minor"/>
    </font>
    <font>
      <sz val="18"/>
      <color theme="1"/>
      <name val="Calibri"/>
      <family val="2"/>
    </font>
    <font>
      <b/>
      <u/>
      <sz val="14"/>
      <color theme="1"/>
      <name val="Calibri"/>
      <family val="2"/>
      <scheme val="minor"/>
    </font>
    <font>
      <b/>
      <sz val="12"/>
      <color rgb="FF000000"/>
      <name val="Calibri"/>
      <family val="2"/>
      <scheme val="minor"/>
    </font>
    <font>
      <b/>
      <u/>
      <sz val="12"/>
      <name val="Calibri"/>
      <family val="2"/>
      <scheme val="minor"/>
    </font>
    <font>
      <b/>
      <u/>
      <sz val="12"/>
      <color theme="1"/>
      <name val="Calibri"/>
      <family val="2"/>
      <scheme val="minor"/>
    </font>
    <font>
      <b/>
      <u/>
      <sz val="18"/>
      <color theme="1"/>
      <name val="Calibri"/>
      <family val="2"/>
      <scheme val="minor"/>
    </font>
    <font>
      <sz val="12"/>
      <color theme="1" tint="0.499984740745262"/>
      <name val="Calibri"/>
      <family val="2"/>
      <scheme val="minor"/>
    </font>
    <font>
      <vertAlign val="superscript"/>
      <sz val="12"/>
      <color theme="1" tint="0.499984740745262"/>
      <name val="Calibri"/>
      <family val="2"/>
    </font>
    <font>
      <sz val="12"/>
      <color theme="1" tint="0.499984740745262"/>
      <name val="Calibri"/>
      <family val="2"/>
    </font>
    <font>
      <sz val="11"/>
      <name val="Calibri"/>
      <family val="2"/>
      <scheme val="minor"/>
    </font>
    <font>
      <sz val="12"/>
      <color theme="2"/>
      <name val="Calibri"/>
      <family val="2"/>
      <scheme val="minor"/>
    </font>
    <font>
      <b/>
      <vertAlign val="superscript"/>
      <sz val="16"/>
      <name val="Calibri"/>
      <family val="2"/>
    </font>
    <font>
      <b/>
      <vertAlign val="subscript"/>
      <sz val="16"/>
      <name val="Calibri"/>
      <family val="2"/>
    </font>
    <font>
      <b/>
      <sz val="12"/>
      <color theme="1" tint="0.499984740745262"/>
      <name val="Calibri"/>
      <family val="2"/>
      <scheme val="minor"/>
    </font>
  </fonts>
  <fills count="3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58"/>
        <bgColor indexed="64"/>
      </patternFill>
    </fill>
    <fill>
      <patternFill patternType="solid">
        <fgColor indexed="8"/>
        <bgColor indexed="64"/>
      </patternFill>
    </fill>
    <fill>
      <patternFill patternType="solid">
        <fgColor indexed="16"/>
        <bgColor indexed="64"/>
      </patternFill>
    </fill>
    <fill>
      <patternFill patternType="solid">
        <fgColor indexed="43"/>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2"/>
        <bgColor indexed="64"/>
      </patternFill>
    </fill>
    <fill>
      <patternFill patternType="solid">
        <fgColor theme="0"/>
        <bgColor indexed="64"/>
      </patternFill>
    </fill>
    <fill>
      <patternFill patternType="solid">
        <fgColor rgb="FFFFFFFF"/>
        <bgColor rgb="FF000000"/>
      </patternFill>
    </fill>
    <fill>
      <patternFill patternType="solid">
        <fgColor rgb="FFF2F2F2"/>
        <bgColor rgb="FF000000"/>
      </patternFill>
    </fill>
    <fill>
      <patternFill patternType="solid">
        <fgColor rgb="FFFFFF00"/>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76933C"/>
        <bgColor rgb="FF000000"/>
      </patternFill>
    </fill>
    <fill>
      <patternFill patternType="solid">
        <fgColor theme="9"/>
        <bgColor indexed="64"/>
      </patternFill>
    </fill>
    <fill>
      <patternFill patternType="solid">
        <fgColor theme="6"/>
        <bgColor indexed="64"/>
      </patternFill>
    </fill>
    <fill>
      <patternFill patternType="solid">
        <fgColor theme="0" tint="-0.34998626667073579"/>
        <bgColor indexed="64"/>
      </patternFill>
    </fill>
    <fill>
      <patternFill patternType="solid">
        <fgColor rgb="FF808080"/>
        <bgColor rgb="FF000000"/>
      </patternFill>
    </fill>
    <fill>
      <patternFill patternType="solid">
        <fgColor theme="0" tint="-4.9989318521683403E-2"/>
        <bgColor rgb="FF000000"/>
      </patternFill>
    </fill>
    <fill>
      <patternFill patternType="solid">
        <fgColor theme="0" tint="-0.249977111117893"/>
        <bgColor indexed="64"/>
      </patternFill>
    </fill>
    <fill>
      <patternFill patternType="solid">
        <fgColor theme="0" tint="-0.249977111117893"/>
        <bgColor rgb="FF000000"/>
      </patternFill>
    </fill>
    <fill>
      <patternFill patternType="solid">
        <fgColor theme="6" tint="-0.249977111117893"/>
        <bgColor rgb="FF000000"/>
      </patternFill>
    </fill>
    <fill>
      <patternFill patternType="solid">
        <fgColor rgb="FFC00000"/>
        <bgColor indexed="64"/>
      </patternFill>
    </fill>
    <fill>
      <patternFill patternType="solid">
        <fgColor rgb="FFC00000"/>
        <bgColor rgb="FF000000"/>
      </patternFill>
    </fill>
    <fill>
      <patternFill patternType="solid">
        <fgColor rgb="FFE2AC00"/>
        <bgColor indexed="64"/>
      </patternFill>
    </fill>
    <fill>
      <patternFill patternType="solid">
        <fgColor rgb="FFE2AC00"/>
        <bgColor rgb="FF000000"/>
      </patternFill>
    </fill>
    <fill>
      <patternFill patternType="solid">
        <fgColor theme="0" tint="-0.499984740745262"/>
        <bgColor rgb="FF000000"/>
      </patternFill>
    </fill>
    <fill>
      <patternFill patternType="solid">
        <fgColor rgb="FFFFFF66"/>
        <bgColor indexed="64"/>
      </patternFill>
    </fill>
    <fill>
      <patternFill patternType="solid">
        <fgColor theme="2" tint="-0.749992370372631"/>
        <bgColor indexed="64"/>
      </patternFill>
    </fill>
  </fills>
  <borders count="45">
    <border>
      <left/>
      <right/>
      <top/>
      <bottom/>
      <diagonal/>
    </border>
    <border>
      <left style="thin">
        <color auto="1"/>
      </left>
      <right style="thin">
        <color auto="1"/>
      </right>
      <top style="thin">
        <color auto="1"/>
      </top>
      <bottom style="thin">
        <color auto="1"/>
      </bottom>
      <diagonal/>
    </border>
    <border>
      <left style="double">
        <color auto="1"/>
      </left>
      <right/>
      <top/>
      <bottom style="hair">
        <color auto="1"/>
      </bottom>
      <diagonal/>
    </border>
    <border>
      <left/>
      <right/>
      <top/>
      <bottom style="dotted">
        <color auto="1"/>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right style="medium">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style="medium">
        <color auto="1"/>
      </top>
      <bottom/>
      <diagonal/>
    </border>
    <border>
      <left/>
      <right style="thin">
        <color auto="1"/>
      </right>
      <top style="thin">
        <color auto="1"/>
      </top>
      <bottom style="thin">
        <color auto="1"/>
      </bottom>
      <diagonal/>
    </border>
    <border>
      <left/>
      <right/>
      <top style="medium">
        <color auto="1"/>
      </top>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medium">
        <color auto="1"/>
      </top>
      <bottom/>
      <diagonal/>
    </border>
    <border>
      <left style="thin">
        <color indexed="64"/>
      </left>
      <right/>
      <top style="thin">
        <color auto="1"/>
      </top>
      <bottom style="medium">
        <color auto="1"/>
      </bottom>
      <diagonal/>
    </border>
    <border>
      <left style="thin">
        <color indexed="64"/>
      </left>
      <right/>
      <top/>
      <bottom style="medium">
        <color auto="1"/>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medium">
        <color indexed="64"/>
      </top>
      <bottom style="thin">
        <color auto="1"/>
      </bottom>
      <diagonal/>
    </border>
  </borders>
  <cellStyleXfs count="164">
    <xf numFmtId="0" fontId="0" fillId="0" borderId="0"/>
    <xf numFmtId="0" fontId="16" fillId="0" borderId="0" applyNumberFormat="0" applyFill="0" applyBorder="0" applyAlignment="0" applyProtection="0"/>
    <xf numFmtId="49" fontId="19" fillId="0" borderId="1" applyNumberFormat="0" applyFont="0" applyFill="0" applyBorder="0" applyProtection="0">
      <alignment horizontal="left" vertical="center" indent="2"/>
    </xf>
    <xf numFmtId="167" fontId="20" fillId="2" borderId="2">
      <alignment horizontal="center" vertical="center"/>
    </xf>
    <xf numFmtId="0" fontId="21" fillId="0" borderId="0" applyFont="0" applyFill="0" applyBorder="0" applyAlignment="0" applyProtection="0">
      <alignment horizontal="right"/>
    </xf>
    <xf numFmtId="168" fontId="18" fillId="0" borderId="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3" fontId="16" fillId="0" borderId="0" applyFont="0" applyFill="0" applyBorder="0" applyAlignment="0" applyProtection="0"/>
    <xf numFmtId="168" fontId="18" fillId="0" borderId="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3" fontId="16" fillId="0" borderId="0" applyFont="0" applyFill="0" applyBorder="0" applyAlignment="0" applyProtection="0"/>
    <xf numFmtId="0" fontId="21" fillId="0" borderId="0" applyFont="0" applyFill="0" applyBorder="0" applyAlignment="0" applyProtection="0">
      <alignment horizontal="right"/>
    </xf>
    <xf numFmtId="0" fontId="21" fillId="0" borderId="0" applyFont="0" applyFill="0" applyBorder="0" applyAlignment="0" applyProtection="0">
      <alignment horizontal="right"/>
    </xf>
    <xf numFmtId="169" fontId="16" fillId="0" borderId="0" applyFont="0" applyFill="0" applyBorder="0" applyAlignment="0" applyProtection="0"/>
    <xf numFmtId="170" fontId="18" fillId="0" borderId="0" applyFill="0" applyBorder="0" applyAlignment="0" applyProtection="0"/>
    <xf numFmtId="171" fontId="16" fillId="0" borderId="0" applyFont="0" applyFill="0" applyBorder="0" applyAlignment="0" applyProtection="0"/>
    <xf numFmtId="172" fontId="22" fillId="0" borderId="0">
      <protection locked="0"/>
    </xf>
    <xf numFmtId="0" fontId="21"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0" fontId="21" fillId="0" borderId="3" applyNumberFormat="0" applyFon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175" fontId="16" fillId="0" borderId="0">
      <protection locked="0"/>
    </xf>
    <xf numFmtId="0" fontId="24" fillId="0" borderId="0" applyFill="0" applyBorder="0" applyProtection="0">
      <alignment horizontal="left"/>
    </xf>
    <xf numFmtId="38" fontId="25" fillId="3" borderId="0" applyNumberFormat="0" applyBorder="0" applyAlignment="0" applyProtection="0"/>
    <xf numFmtId="0" fontId="21" fillId="0" borderId="0" applyFont="0" applyFill="0" applyBorder="0" applyAlignment="0" applyProtection="0">
      <alignment horizontal="right"/>
    </xf>
    <xf numFmtId="0" fontId="26" fillId="0" borderId="0" applyProtection="0">
      <alignment horizontal="right"/>
    </xf>
    <xf numFmtId="176" fontId="16" fillId="0" borderId="0">
      <protection locked="0"/>
    </xf>
    <xf numFmtId="176" fontId="16" fillId="0" borderId="0">
      <protection locked="0"/>
    </xf>
    <xf numFmtId="0" fontId="27" fillId="0" borderId="4" applyNumberFormat="0" applyFill="0" applyAlignment="0" applyProtection="0"/>
    <xf numFmtId="0" fontId="46"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10" fontId="25" fillId="4" borderId="1" applyNumberFormat="0" applyBorder="0" applyAlignment="0" applyProtection="0"/>
    <xf numFmtId="0" fontId="21" fillId="0" borderId="0" applyFont="0" applyFill="0" applyBorder="0" applyAlignment="0" applyProtection="0">
      <alignment horizontal="right"/>
    </xf>
    <xf numFmtId="37" fontId="30" fillId="0" borderId="0"/>
    <xf numFmtId="177" fontId="31" fillId="0" borderId="0"/>
    <xf numFmtId="0" fontId="4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5" fillId="0" borderId="0"/>
    <xf numFmtId="0" fontId="16" fillId="0" borderId="0"/>
    <xf numFmtId="0" fontId="45" fillId="0" borderId="0"/>
    <xf numFmtId="0" fontId="16" fillId="0" borderId="0"/>
    <xf numFmtId="0" fontId="16" fillId="0" borderId="0"/>
    <xf numFmtId="0" fontId="16" fillId="0" borderId="0"/>
    <xf numFmtId="0" fontId="16" fillId="0" borderId="0"/>
    <xf numFmtId="0" fontId="16" fillId="0" borderId="0"/>
    <xf numFmtId="0" fontId="45"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 fillId="0" borderId="0"/>
    <xf numFmtId="0" fontId="16" fillId="0" borderId="0"/>
    <xf numFmtId="0" fontId="16" fillId="0" borderId="0"/>
    <xf numFmtId="0" fontId="45" fillId="0" borderId="0"/>
    <xf numFmtId="0" fontId="45" fillId="0" borderId="0"/>
    <xf numFmtId="0" fontId="45" fillId="0" borderId="0"/>
    <xf numFmtId="0" fontId="16" fillId="0" borderId="0"/>
    <xf numFmtId="0" fontId="16" fillId="0" borderId="0"/>
    <xf numFmtId="0" fontId="42" fillId="0" borderId="0"/>
    <xf numFmtId="0" fontId="16" fillId="0" borderId="0"/>
    <xf numFmtId="0" fontId="16" fillId="0" borderId="0"/>
    <xf numFmtId="0" fontId="16" fillId="0" borderId="0"/>
    <xf numFmtId="0" fontId="16" fillId="0" borderId="0"/>
    <xf numFmtId="1" fontId="32" fillId="0" borderId="0" applyProtection="0">
      <alignment horizontal="right" vertical="center"/>
    </xf>
    <xf numFmtId="9" fontId="42" fillId="0" borderId="0" applyFont="0" applyFill="0" applyBorder="0" applyAlignment="0" applyProtection="0"/>
    <xf numFmtId="10" fontId="16" fillId="0" borderId="0" applyFont="0" applyFill="0" applyBorder="0" applyAlignment="0" applyProtection="0"/>
    <xf numFmtId="9" fontId="42" fillId="0" borderId="0" applyFont="0" applyFill="0" applyBorder="0" applyAlignment="0" applyProtection="0"/>
    <xf numFmtId="9" fontId="16" fillId="0" borderId="0" applyFont="0" applyFill="0" applyBorder="0" applyAlignment="0" applyProtection="0"/>
    <xf numFmtId="9" fontId="18" fillId="0" borderId="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16" fillId="5" borderId="0"/>
    <xf numFmtId="0" fontId="33" fillId="0" borderId="0" applyNumberFormat="0" applyFill="0" applyBorder="0" applyAlignment="0" applyProtection="0"/>
    <xf numFmtId="0" fontId="17" fillId="0" borderId="0" applyNumberFormat="0" applyFill="0" applyBorder="0" applyAlignment="0" applyProtection="0"/>
    <xf numFmtId="0" fontId="34" fillId="0" borderId="1" applyNumberFormat="0" applyFill="0" applyProtection="0">
      <alignment horizontal="center" wrapText="1"/>
    </xf>
    <xf numFmtId="0" fontId="35" fillId="6" borderId="0" applyNumberFormat="0" applyBorder="0" applyProtection="0">
      <alignment horizontal="center"/>
    </xf>
    <xf numFmtId="0" fontId="36" fillId="0" borderId="1" applyNumberFormat="0" applyFill="0" applyProtection="0">
      <alignment horizontal="center" wrapText="1"/>
    </xf>
    <xf numFmtId="0" fontId="16" fillId="0" borderId="1" applyNumberFormat="0" applyFont="0" applyFill="0" applyProtection="0">
      <alignment horizontal="left"/>
    </xf>
    <xf numFmtId="0" fontId="16" fillId="0" borderId="1" applyNumberFormat="0" applyFont="0" applyFill="0" applyProtection="0">
      <alignment horizontal="center"/>
    </xf>
    <xf numFmtId="0" fontId="16" fillId="0" borderId="1" applyNumberFormat="0" applyFont="0" applyFill="0" applyAlignment="0" applyProtection="0"/>
    <xf numFmtId="0" fontId="16" fillId="0" borderId="1" applyNumberFormat="0" applyFont="0" applyFill="0" applyProtection="0">
      <alignment wrapText="1"/>
    </xf>
    <xf numFmtId="178" fontId="16" fillId="0" borderId="1" applyFont="0" applyFill="0" applyAlignment="0" applyProtection="0"/>
    <xf numFmtId="10" fontId="16" fillId="0" borderId="1" applyFont="0" applyFill="0" applyAlignment="0" applyProtection="0"/>
    <xf numFmtId="0" fontId="37" fillId="0" borderId="0" applyBorder="0" applyProtection="0">
      <alignment vertical="center"/>
    </xf>
    <xf numFmtId="0" fontId="37" fillId="0" borderId="5" applyBorder="0" applyProtection="0">
      <alignment horizontal="right" vertical="center"/>
    </xf>
    <xf numFmtId="0" fontId="38" fillId="7" borderId="0" applyBorder="0" applyProtection="0">
      <alignment horizontal="centerContinuous" vertical="center"/>
    </xf>
    <xf numFmtId="0" fontId="38" fillId="6" borderId="5" applyBorder="0" applyProtection="0">
      <alignment horizontal="centerContinuous" vertical="center"/>
    </xf>
    <xf numFmtId="0" fontId="34" fillId="0" borderId="0" applyBorder="0" applyProtection="0">
      <alignment horizontal="left"/>
    </xf>
    <xf numFmtId="0" fontId="39" fillId="0" borderId="0" applyFill="0" applyBorder="0" applyProtection="0">
      <alignment horizontal="left"/>
    </xf>
    <xf numFmtId="0" fontId="24" fillId="0" borderId="6" applyFill="0" applyBorder="0" applyProtection="0">
      <alignment horizontal="left" vertical="top"/>
    </xf>
    <xf numFmtId="37" fontId="25" fillId="8" borderId="0" applyNumberFormat="0" applyBorder="0" applyAlignment="0" applyProtection="0"/>
    <xf numFmtId="37" fontId="25" fillId="0" borderId="0"/>
    <xf numFmtId="3" fontId="40" fillId="0" borderId="4" applyProtection="0"/>
    <xf numFmtId="179" fontId="16" fillId="0" borderId="0" applyFont="0" applyFill="0" applyBorder="0" applyAlignment="0" applyProtection="0"/>
    <xf numFmtId="180" fontId="16" fillId="0" borderId="0" applyFont="0" applyFill="0" applyBorder="0" applyAlignment="0" applyProtection="0"/>
    <xf numFmtId="9" fontId="4"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cellStyleXfs>
  <cellXfs count="956">
    <xf numFmtId="0" fontId="0" fillId="0" borderId="0" xfId="0"/>
    <xf numFmtId="0" fontId="0" fillId="9" borderId="0" xfId="0" applyFill="1" applyProtection="1">
      <protection hidden="1"/>
    </xf>
    <xf numFmtId="0" fontId="0" fillId="9" borderId="0" xfId="0" applyFill="1" applyAlignment="1" applyProtection="1">
      <alignment horizontal="center"/>
      <protection hidden="1"/>
    </xf>
    <xf numFmtId="1" fontId="0" fillId="9" borderId="0" xfId="0" applyNumberFormat="1" applyFill="1" applyProtection="1">
      <protection hidden="1"/>
    </xf>
    <xf numFmtId="0" fontId="0" fillId="19" borderId="0" xfId="0" applyFill="1" applyProtection="1">
      <protection hidden="1"/>
    </xf>
    <xf numFmtId="0" fontId="0" fillId="12" borderId="0" xfId="0" applyFill="1" applyProtection="1">
      <protection hidden="1"/>
    </xf>
    <xf numFmtId="0" fontId="54" fillId="9" borderId="0" xfId="0" applyFont="1" applyFill="1" applyAlignment="1" applyProtection="1">
      <alignment horizontal="center" vertical="center" wrapText="1"/>
      <protection hidden="1"/>
    </xf>
    <xf numFmtId="0" fontId="52" fillId="9" borderId="0" xfId="0" applyFont="1" applyFill="1" applyAlignment="1" applyProtection="1">
      <alignment horizontal="center"/>
      <protection hidden="1"/>
    </xf>
    <xf numFmtId="1" fontId="0" fillId="9" borderId="30" xfId="0" applyNumberFormat="1" applyFill="1" applyBorder="1" applyProtection="1">
      <protection hidden="1"/>
    </xf>
    <xf numFmtId="0" fontId="0" fillId="9" borderId="30" xfId="0" applyFill="1" applyBorder="1" applyProtection="1">
      <protection hidden="1"/>
    </xf>
    <xf numFmtId="1" fontId="0" fillId="9" borderId="1" xfId="0" applyNumberFormat="1" applyFill="1" applyBorder="1" applyProtection="1">
      <protection hidden="1"/>
    </xf>
    <xf numFmtId="0" fontId="0" fillId="9" borderId="0" xfId="0" applyFill="1" applyAlignment="1" applyProtection="1">
      <alignment horizontal="left"/>
      <protection hidden="1"/>
    </xf>
    <xf numFmtId="0" fontId="76" fillId="9" borderId="0" xfId="0" applyFont="1" applyFill="1" applyProtection="1">
      <protection hidden="1"/>
    </xf>
    <xf numFmtId="165" fontId="76" fillId="9" borderId="0" xfId="0" applyNumberFormat="1" applyFont="1" applyFill="1" applyProtection="1">
      <protection hidden="1"/>
    </xf>
    <xf numFmtId="0" fontId="0" fillId="12" borderId="0" xfId="0" applyFill="1" applyAlignment="1" applyProtection="1">
      <alignment horizontal="center"/>
      <protection hidden="1"/>
    </xf>
    <xf numFmtId="0" fontId="75" fillId="12" borderId="0" xfId="0" applyFont="1" applyFill="1" applyAlignment="1" applyProtection="1">
      <alignment horizontal="left" vertical="center"/>
      <protection hidden="1"/>
    </xf>
    <xf numFmtId="0" fontId="0" fillId="12" borderId="0" xfId="0" applyFill="1" applyAlignment="1" applyProtection="1">
      <alignment horizontal="left"/>
      <protection hidden="1"/>
    </xf>
    <xf numFmtId="0" fontId="67" fillId="12" borderId="0" xfId="0" applyFont="1" applyFill="1" applyProtection="1">
      <protection hidden="1"/>
    </xf>
    <xf numFmtId="0" fontId="0" fillId="12" borderId="0" xfId="0" applyFill="1" applyAlignment="1" applyProtection="1">
      <alignment vertical="center"/>
      <protection hidden="1"/>
    </xf>
    <xf numFmtId="0" fontId="0" fillId="12" borderId="0" xfId="0" applyFill="1" applyAlignment="1" applyProtection="1">
      <alignment vertical="top"/>
      <protection hidden="1"/>
    </xf>
    <xf numFmtId="1" fontId="42" fillId="9" borderId="0" xfId="119" applyNumberFormat="1" applyFill="1" applyAlignment="1" applyProtection="1">
      <alignment horizontal="center"/>
      <protection hidden="1"/>
    </xf>
    <xf numFmtId="0" fontId="53" fillId="9" borderId="0" xfId="0" applyFont="1" applyFill="1" applyAlignment="1" applyProtection="1">
      <alignment vertical="center" wrapText="1"/>
      <protection hidden="1"/>
    </xf>
    <xf numFmtId="9" fontId="42" fillId="9" borderId="0" xfId="119" applyFill="1" applyAlignment="1" applyProtection="1">
      <alignment horizontal="center" vertical="center"/>
      <protection hidden="1"/>
    </xf>
    <xf numFmtId="0" fontId="0" fillId="9" borderId="0" xfId="0" applyFill="1" applyAlignment="1" applyProtection="1">
      <alignment horizontal="center" vertical="center"/>
      <protection hidden="1"/>
    </xf>
    <xf numFmtId="0" fontId="15" fillId="9" borderId="0" xfId="0" applyFont="1" applyFill="1" applyProtection="1">
      <protection hidden="1"/>
    </xf>
    <xf numFmtId="0" fontId="8" fillId="9" borderId="0" xfId="0" applyFont="1" applyFill="1" applyAlignment="1" applyProtection="1">
      <alignment horizontal="center" vertical="center"/>
      <protection hidden="1"/>
    </xf>
    <xf numFmtId="0" fontId="69" fillId="9" borderId="0" xfId="0" applyFont="1" applyFill="1" applyAlignment="1" applyProtection="1">
      <alignment vertical="center" wrapText="1"/>
      <protection hidden="1"/>
    </xf>
    <xf numFmtId="0" fontId="73" fillId="9" borderId="0" xfId="0" applyFont="1" applyFill="1" applyAlignment="1" applyProtection="1">
      <alignment horizontal="center" textRotation="90"/>
      <protection hidden="1"/>
    </xf>
    <xf numFmtId="0" fontId="70" fillId="9" borderId="0" xfId="0" applyFont="1" applyFill="1" applyAlignment="1" applyProtection="1">
      <alignment horizontal="center" textRotation="90" wrapText="1"/>
      <protection hidden="1"/>
    </xf>
    <xf numFmtId="0" fontId="70" fillId="9" borderId="0" xfId="0" applyFont="1" applyFill="1" applyAlignment="1" applyProtection="1">
      <alignment horizontal="center" wrapText="1"/>
      <protection hidden="1"/>
    </xf>
    <xf numFmtId="0" fontId="78" fillId="9" borderId="0" xfId="0" applyFont="1" applyFill="1" applyProtection="1">
      <protection hidden="1"/>
    </xf>
    <xf numFmtId="0" fontId="52" fillId="12" borderId="0" xfId="0" applyFont="1" applyFill="1" applyAlignment="1" applyProtection="1">
      <alignment horizontal="center"/>
      <protection hidden="1"/>
    </xf>
    <xf numFmtId="0" fontId="0" fillId="9" borderId="0" xfId="0" applyFill="1" applyAlignment="1" applyProtection="1">
      <alignment wrapText="1"/>
      <protection hidden="1"/>
    </xf>
    <xf numFmtId="0" fontId="0" fillId="9" borderId="0" xfId="0" applyFill="1" applyAlignment="1" applyProtection="1">
      <alignment vertical="center" wrapText="1"/>
      <protection hidden="1"/>
    </xf>
    <xf numFmtId="0" fontId="0" fillId="12" borderId="0" xfId="0" applyFill="1" applyAlignment="1" applyProtection="1">
      <alignment wrapText="1"/>
      <protection hidden="1"/>
    </xf>
    <xf numFmtId="0" fontId="57" fillId="9" borderId="5" xfId="0" applyFont="1" applyFill="1" applyBorder="1" applyAlignment="1" applyProtection="1">
      <alignment horizontal="center" wrapText="1"/>
      <protection hidden="1"/>
    </xf>
    <xf numFmtId="0" fontId="52" fillId="9" borderId="5" xfId="0" applyFont="1" applyFill="1" applyBorder="1" applyAlignment="1" applyProtection="1">
      <alignment wrapText="1"/>
      <protection hidden="1"/>
    </xf>
    <xf numFmtId="1" fontId="59" fillId="9" borderId="5" xfId="0" applyNumberFormat="1" applyFont="1" applyFill="1" applyBorder="1" applyAlignment="1" applyProtection="1">
      <alignment horizontal="center" wrapText="1"/>
      <protection hidden="1"/>
    </xf>
    <xf numFmtId="1" fontId="59" fillId="9" borderId="20" xfId="0" applyNumberFormat="1" applyFont="1" applyFill="1" applyBorder="1" applyAlignment="1" applyProtection="1">
      <alignment horizontal="center" wrapText="1"/>
      <protection hidden="1"/>
    </xf>
    <xf numFmtId="0" fontId="57" fillId="9" borderId="0" xfId="0" applyFont="1" applyFill="1" applyAlignment="1" applyProtection="1">
      <alignment horizontal="center" wrapText="1"/>
      <protection hidden="1"/>
    </xf>
    <xf numFmtId="0" fontId="52" fillId="9" borderId="0" xfId="0" applyFont="1" applyFill="1" applyAlignment="1" applyProtection="1">
      <alignment wrapText="1"/>
      <protection hidden="1"/>
    </xf>
    <xf numFmtId="0" fontId="0" fillId="12" borderId="0" xfId="0" applyFill="1" applyAlignment="1" applyProtection="1">
      <alignment vertical="center" wrapText="1"/>
      <protection hidden="1"/>
    </xf>
    <xf numFmtId="0" fontId="0" fillId="9" borderId="0" xfId="0" applyFill="1" applyAlignment="1" applyProtection="1">
      <alignment horizontal="center" vertical="center" wrapText="1"/>
      <protection hidden="1"/>
    </xf>
    <xf numFmtId="0" fontId="49" fillId="9" borderId="0" xfId="0" applyFont="1" applyFill="1" applyAlignment="1" applyProtection="1">
      <alignment horizontal="center" vertical="center" wrapText="1"/>
      <protection hidden="1"/>
    </xf>
    <xf numFmtId="0" fontId="0" fillId="9" borderId="0" xfId="0" applyFill="1" applyAlignment="1" applyProtection="1">
      <alignment horizontal="left" vertical="center" wrapText="1"/>
      <protection hidden="1"/>
    </xf>
    <xf numFmtId="0" fontId="0" fillId="12" borderId="0" xfId="0" applyFill="1" applyAlignment="1" applyProtection="1">
      <alignment horizontal="center" vertical="center" wrapText="1"/>
      <protection hidden="1"/>
    </xf>
    <xf numFmtId="0" fontId="0" fillId="9" borderId="0" xfId="0" applyFill="1" applyAlignment="1" applyProtection="1">
      <alignment horizontal="left" wrapText="1"/>
      <protection hidden="1"/>
    </xf>
    <xf numFmtId="0" fontId="0" fillId="12" borderId="0" xfId="0" applyFill="1" applyAlignment="1" applyProtection="1">
      <alignment horizontal="left" wrapText="1"/>
      <protection hidden="1"/>
    </xf>
    <xf numFmtId="0" fontId="83" fillId="9" borderId="0" xfId="0" applyFont="1" applyFill="1" applyAlignment="1" applyProtection="1">
      <alignment vertical="center" wrapText="1"/>
      <protection hidden="1"/>
    </xf>
    <xf numFmtId="1" fontId="0" fillId="9" borderId="0" xfId="0" applyNumberFormat="1" applyFill="1" applyAlignment="1" applyProtection="1">
      <alignment wrapText="1"/>
      <protection hidden="1"/>
    </xf>
    <xf numFmtId="0" fontId="0" fillId="19" borderId="0" xfId="0" applyFill="1" applyAlignment="1" applyProtection="1">
      <alignment wrapText="1"/>
      <protection hidden="1"/>
    </xf>
    <xf numFmtId="0" fontId="0" fillId="9" borderId="0" xfId="0" applyFill="1" applyAlignment="1" applyProtection="1">
      <alignment horizontal="center" wrapText="1"/>
      <protection hidden="1"/>
    </xf>
    <xf numFmtId="1" fontId="0" fillId="9" borderId="0" xfId="0" applyNumberFormat="1" applyFill="1" applyAlignment="1" applyProtection="1">
      <alignment vertical="center" wrapText="1"/>
      <protection hidden="1"/>
    </xf>
    <xf numFmtId="0" fontId="57" fillId="9" borderId="0" xfId="0" applyFont="1" applyFill="1" applyAlignment="1" applyProtection="1">
      <alignment wrapText="1"/>
      <protection hidden="1"/>
    </xf>
    <xf numFmtId="0" fontId="62" fillId="22" borderId="0" xfId="0" applyFont="1" applyFill="1" applyAlignment="1" applyProtection="1">
      <alignment vertical="center"/>
      <protection hidden="1"/>
    </xf>
    <xf numFmtId="0" fontId="0" fillId="22" borderId="0" xfId="0" applyFill="1" applyProtection="1">
      <protection hidden="1"/>
    </xf>
    <xf numFmtId="0" fontId="70" fillId="22" borderId="0" xfId="0" applyFont="1" applyFill="1" applyAlignment="1" applyProtection="1">
      <alignment horizontal="center" vertical="center" wrapText="1"/>
      <protection hidden="1"/>
    </xf>
    <xf numFmtId="0" fontId="55" fillId="9" borderId="0" xfId="0" applyFont="1" applyFill="1" applyAlignment="1" applyProtection="1">
      <alignment horizontal="center" vertical="center"/>
      <protection hidden="1"/>
    </xf>
    <xf numFmtId="0" fontId="0" fillId="12" borderId="0" xfId="0" applyFill="1" applyAlignment="1" applyProtection="1">
      <alignment horizontal="center" wrapText="1"/>
      <protection hidden="1"/>
    </xf>
    <xf numFmtId="1" fontId="0" fillId="12" borderId="0" xfId="0" applyNumberFormat="1" applyFill="1" applyProtection="1">
      <protection hidden="1"/>
    </xf>
    <xf numFmtId="9" fontId="42" fillId="9" borderId="0" xfId="119" applyFill="1" applyAlignment="1" applyProtection="1">
      <alignment horizontal="center"/>
      <protection hidden="1"/>
    </xf>
    <xf numFmtId="9" fontId="0" fillId="9" borderId="0" xfId="0" applyNumberFormat="1" applyFill="1" applyAlignment="1" applyProtection="1">
      <alignment horizontal="center" vertical="center"/>
      <protection hidden="1"/>
    </xf>
    <xf numFmtId="0" fontId="75" fillId="9" borderId="0" xfId="0" applyFont="1" applyFill="1" applyAlignment="1" applyProtection="1">
      <alignment horizontal="right" vertical="center" wrapText="1"/>
      <protection hidden="1"/>
    </xf>
    <xf numFmtId="0" fontId="41" fillId="9" borderId="0" xfId="0" applyFont="1" applyFill="1" applyAlignment="1" applyProtection="1">
      <alignment horizontal="center" vertical="center" wrapText="1"/>
      <protection hidden="1"/>
    </xf>
    <xf numFmtId="9" fontId="42" fillId="12" borderId="0" xfId="119" applyFill="1" applyProtection="1">
      <protection hidden="1"/>
    </xf>
    <xf numFmtId="0" fontId="0" fillId="9" borderId="20" xfId="0" applyFill="1" applyBorder="1" applyProtection="1">
      <protection hidden="1"/>
    </xf>
    <xf numFmtId="9" fontId="42" fillId="9" borderId="20" xfId="119" applyFill="1" applyBorder="1" applyAlignment="1" applyProtection="1">
      <alignment horizontal="center" vertical="center"/>
      <protection hidden="1"/>
    </xf>
    <xf numFmtId="0" fontId="0" fillId="9" borderId="8" xfId="0" applyFill="1" applyBorder="1" applyProtection="1">
      <protection hidden="1"/>
    </xf>
    <xf numFmtId="0" fontId="41" fillId="9" borderId="7" xfId="0" applyFont="1" applyFill="1" applyBorder="1" applyAlignment="1" applyProtection="1">
      <alignment horizontal="center" vertical="center" wrapText="1"/>
      <protection hidden="1"/>
    </xf>
    <xf numFmtId="0" fontId="0" fillId="9" borderId="9" xfId="0" applyFill="1" applyBorder="1" applyProtection="1">
      <protection hidden="1"/>
    </xf>
    <xf numFmtId="0" fontId="0" fillId="10" borderId="14" xfId="0" applyFill="1" applyBorder="1" applyProtection="1">
      <protection hidden="1"/>
    </xf>
    <xf numFmtId="0" fontId="0" fillId="24" borderId="14" xfId="0" applyFill="1" applyBorder="1" applyProtection="1">
      <protection hidden="1"/>
    </xf>
    <xf numFmtId="0" fontId="54" fillId="24" borderId="31" xfId="0" applyFont="1" applyFill="1" applyBorder="1" applyAlignment="1" applyProtection="1">
      <alignment vertical="center" wrapText="1"/>
      <protection hidden="1"/>
    </xf>
    <xf numFmtId="0" fontId="54" fillId="24" borderId="29" xfId="0" applyFont="1" applyFill="1" applyBorder="1" applyAlignment="1" applyProtection="1">
      <alignment vertical="center" wrapText="1"/>
      <protection hidden="1"/>
    </xf>
    <xf numFmtId="0" fontId="0" fillId="25" borderId="14" xfId="0" applyFill="1" applyBorder="1" applyProtection="1">
      <protection hidden="1"/>
    </xf>
    <xf numFmtId="0" fontId="54" fillId="25" borderId="31" xfId="0" applyFont="1" applyFill="1" applyBorder="1" applyAlignment="1" applyProtection="1">
      <alignment vertical="center" wrapText="1"/>
      <protection hidden="1"/>
    </xf>
    <xf numFmtId="0" fontId="54" fillId="25" borderId="29" xfId="0" applyFont="1" applyFill="1" applyBorder="1" applyAlignment="1" applyProtection="1">
      <alignment vertical="center" wrapText="1"/>
      <protection hidden="1"/>
    </xf>
    <xf numFmtId="0" fontId="49" fillId="26" borderId="0" xfId="0" applyFont="1" applyFill="1" applyAlignment="1" applyProtection="1">
      <alignment horizontal="center" vertical="center" wrapText="1"/>
      <protection hidden="1"/>
    </xf>
    <xf numFmtId="0" fontId="83" fillId="9" borderId="0" xfId="0" applyFont="1" applyFill="1" applyAlignment="1" applyProtection="1">
      <alignment wrapText="1"/>
      <protection hidden="1"/>
    </xf>
    <xf numFmtId="0" fontId="83" fillId="12" borderId="0" xfId="0" applyFont="1" applyFill="1" applyAlignment="1" applyProtection="1">
      <alignment wrapText="1"/>
      <protection hidden="1"/>
    </xf>
    <xf numFmtId="0" fontId="6" fillId="15" borderId="15" xfId="0" applyFont="1" applyFill="1" applyBorder="1" applyAlignment="1" applyProtection="1">
      <alignment horizontal="center" vertical="center" wrapText="1"/>
      <protection locked="0"/>
    </xf>
    <xf numFmtId="0" fontId="0" fillId="9" borderId="37" xfId="0" applyFill="1" applyBorder="1" applyAlignment="1" applyProtection="1">
      <alignment vertical="center" wrapText="1"/>
      <protection hidden="1"/>
    </xf>
    <xf numFmtId="166" fontId="42" fillId="9" borderId="0" xfId="119" applyNumberFormat="1" applyFill="1" applyAlignment="1" applyProtection="1">
      <alignment horizontal="center"/>
      <protection hidden="1"/>
    </xf>
    <xf numFmtId="0" fontId="0" fillId="12" borderId="6" xfId="0" applyFill="1" applyBorder="1" applyAlignment="1" applyProtection="1">
      <alignment horizontal="center" vertical="center" wrapText="1"/>
      <protection hidden="1"/>
    </xf>
    <xf numFmtId="0" fontId="0" fillId="12" borderId="24" xfId="0" applyFill="1" applyBorder="1" applyAlignment="1" applyProtection="1">
      <alignment horizontal="center" vertical="center" wrapText="1"/>
      <protection hidden="1"/>
    </xf>
    <xf numFmtId="0" fontId="68" fillId="27" borderId="6" xfId="0" applyFont="1" applyFill="1" applyBorder="1" applyAlignment="1" applyProtection="1">
      <alignment horizontal="center" vertical="center" wrapText="1"/>
      <protection hidden="1"/>
    </xf>
    <xf numFmtId="0" fontId="68" fillId="27" borderId="0" xfId="0" applyFont="1" applyFill="1" applyAlignment="1" applyProtection="1">
      <alignment horizontal="center" vertical="center" wrapText="1"/>
      <protection hidden="1"/>
    </xf>
    <xf numFmtId="0" fontId="0" fillId="12" borderId="25" xfId="0" applyFill="1" applyBorder="1" applyAlignment="1" applyProtection="1">
      <alignment wrapText="1"/>
      <protection hidden="1"/>
    </xf>
    <xf numFmtId="0" fontId="0" fillId="12" borderId="5" xfId="0" applyFill="1" applyBorder="1" applyAlignment="1" applyProtection="1">
      <alignment horizontal="center" wrapText="1"/>
      <protection hidden="1"/>
    </xf>
    <xf numFmtId="1" fontId="0" fillId="12" borderId="26" xfId="0" applyNumberFormat="1" applyFill="1" applyBorder="1" applyAlignment="1" applyProtection="1">
      <alignment horizontal="center" wrapText="1"/>
      <protection hidden="1"/>
    </xf>
    <xf numFmtId="0" fontId="0" fillId="12" borderId="24" xfId="0" applyFill="1" applyBorder="1" applyAlignment="1" applyProtection="1">
      <alignment vertical="center" wrapText="1"/>
      <protection hidden="1"/>
    </xf>
    <xf numFmtId="0" fontId="0" fillId="12" borderId="22" xfId="0" applyFill="1" applyBorder="1" applyAlignment="1" applyProtection="1">
      <alignment vertical="center" wrapText="1"/>
      <protection hidden="1"/>
    </xf>
    <xf numFmtId="0" fontId="0" fillId="12" borderId="23" xfId="0" applyFill="1" applyBorder="1" applyAlignment="1" applyProtection="1">
      <alignment vertical="center" wrapText="1"/>
      <protection hidden="1"/>
    </xf>
    <xf numFmtId="0" fontId="0" fillId="12" borderId="6" xfId="0" applyFill="1" applyBorder="1" applyAlignment="1" applyProtection="1">
      <alignment vertical="center" wrapText="1"/>
      <protection hidden="1"/>
    </xf>
    <xf numFmtId="0" fontId="106" fillId="9" borderId="0" xfId="0" applyFont="1" applyFill="1" applyAlignment="1" applyProtection="1">
      <alignment horizontal="center" vertical="center"/>
      <protection hidden="1"/>
    </xf>
    <xf numFmtId="0" fontId="0" fillId="19" borderId="0" xfId="0" applyFill="1" applyAlignment="1" applyProtection="1">
      <alignment horizontal="center" wrapText="1"/>
      <protection hidden="1"/>
    </xf>
    <xf numFmtId="0" fontId="0" fillId="19" borderId="0" xfId="0" applyFill="1" applyAlignment="1" applyProtection="1">
      <alignment horizontal="left" wrapText="1"/>
      <protection hidden="1"/>
    </xf>
    <xf numFmtId="0" fontId="0" fillId="19" borderId="0" xfId="0" applyFill="1" applyAlignment="1" applyProtection="1">
      <alignment horizontal="center" vertical="center" wrapText="1"/>
      <protection hidden="1"/>
    </xf>
    <xf numFmtId="0" fontId="0" fillId="9" borderId="24" xfId="0" applyFill="1" applyBorder="1" applyAlignment="1" applyProtection="1">
      <alignment horizontal="center" vertical="center" wrapText="1"/>
      <protection hidden="1"/>
    </xf>
    <xf numFmtId="0" fontId="0" fillId="19" borderId="0" xfId="0" applyFill="1" applyAlignment="1" applyProtection="1">
      <alignment horizontal="center"/>
      <protection hidden="1"/>
    </xf>
    <xf numFmtId="0" fontId="67" fillId="15" borderId="15" xfId="0" applyFont="1" applyFill="1" applyBorder="1" applyAlignment="1" applyProtection="1">
      <alignment horizontal="center" vertical="center" wrapText="1"/>
      <protection locked="0"/>
    </xf>
    <xf numFmtId="0" fontId="0" fillId="15" borderId="15" xfId="0" applyFill="1" applyBorder="1" applyAlignment="1" applyProtection="1">
      <alignment horizontal="center" vertical="center" wrapText="1"/>
      <protection locked="0"/>
    </xf>
    <xf numFmtId="0" fontId="0" fillId="0" borderId="28" xfId="0" applyBorder="1" applyAlignment="1" applyProtection="1">
      <alignment vertical="center" wrapText="1"/>
      <protection locked="0"/>
    </xf>
    <xf numFmtId="0" fontId="111" fillId="12" borderId="0" xfId="0" applyFont="1" applyFill="1" applyAlignment="1" applyProtection="1">
      <alignment wrapText="1"/>
      <protection hidden="1"/>
    </xf>
    <xf numFmtId="165" fontId="0" fillId="9" borderId="30" xfId="0" applyNumberFormat="1" applyFill="1" applyBorder="1" applyAlignment="1" applyProtection="1">
      <alignment horizontal="center" vertical="center" wrapText="1"/>
      <protection hidden="1"/>
    </xf>
    <xf numFmtId="165" fontId="0" fillId="24" borderId="30" xfId="0" applyNumberFormat="1" applyFill="1" applyBorder="1" applyAlignment="1" applyProtection="1">
      <alignment horizontal="center" vertical="center" wrapText="1"/>
      <protection hidden="1"/>
    </xf>
    <xf numFmtId="0" fontId="8" fillId="9" borderId="0" xfId="0" applyFont="1" applyFill="1" applyAlignment="1" applyProtection="1">
      <alignment horizontal="center" vertical="center" wrapText="1"/>
      <protection hidden="1"/>
    </xf>
    <xf numFmtId="165" fontId="67" fillId="9" borderId="30" xfId="38" applyNumberFormat="1" applyFont="1" applyFill="1" applyBorder="1" applyAlignment="1" applyProtection="1">
      <alignment horizontal="center" vertical="center"/>
      <protection hidden="1"/>
    </xf>
    <xf numFmtId="0" fontId="8" fillId="9" borderId="0" xfId="0" applyFont="1" applyFill="1" applyAlignment="1" applyProtection="1">
      <alignment horizontal="center" vertical="center" shrinkToFit="1"/>
      <protection hidden="1"/>
    </xf>
    <xf numFmtId="165" fontId="75" fillId="9" borderId="30" xfId="0" applyNumberFormat="1" applyFont="1" applyFill="1" applyBorder="1" applyAlignment="1" applyProtection="1">
      <alignment horizontal="center" vertical="center"/>
      <protection hidden="1"/>
    </xf>
    <xf numFmtId="9" fontId="90" fillId="9" borderId="5" xfId="119" applyFont="1" applyFill="1" applyBorder="1" applyAlignment="1" applyProtection="1">
      <alignment horizontal="center"/>
      <protection hidden="1"/>
    </xf>
    <xf numFmtId="9" fontId="90" fillId="9" borderId="10" xfId="119" applyFont="1" applyFill="1" applyBorder="1" applyAlignment="1" applyProtection="1">
      <alignment horizontal="center"/>
      <protection hidden="1"/>
    </xf>
    <xf numFmtId="9" fontId="90" fillId="9" borderId="20" xfId="119" applyFont="1" applyFill="1" applyBorder="1" applyAlignment="1" applyProtection="1">
      <alignment horizontal="center"/>
      <protection hidden="1"/>
    </xf>
    <xf numFmtId="9" fontId="90" fillId="9" borderId="11" xfId="119" applyFont="1" applyFill="1" applyBorder="1" applyAlignment="1" applyProtection="1">
      <alignment horizontal="center"/>
      <protection hidden="1"/>
    </xf>
    <xf numFmtId="9" fontId="90" fillId="9" borderId="34" xfId="119" applyFont="1" applyFill="1" applyBorder="1" applyAlignment="1" applyProtection="1">
      <alignment horizontal="center"/>
      <protection hidden="1"/>
    </xf>
    <xf numFmtId="9" fontId="90" fillId="9" borderId="12" xfId="119" applyFont="1" applyFill="1" applyBorder="1" applyAlignment="1" applyProtection="1">
      <alignment horizontal="center"/>
      <protection hidden="1"/>
    </xf>
    <xf numFmtId="9" fontId="90" fillId="9" borderId="16" xfId="119" applyFont="1" applyFill="1" applyBorder="1" applyAlignment="1" applyProtection="1">
      <alignment horizontal="center"/>
      <protection hidden="1"/>
    </xf>
    <xf numFmtId="9" fontId="90" fillId="9" borderId="17" xfId="119" applyFont="1" applyFill="1" applyBorder="1" applyAlignment="1" applyProtection="1">
      <alignment horizontal="center"/>
      <protection hidden="1"/>
    </xf>
    <xf numFmtId="1" fontId="90" fillId="9" borderId="5" xfId="119" applyNumberFormat="1" applyFont="1" applyFill="1" applyBorder="1" applyAlignment="1" applyProtection="1">
      <alignment horizontal="center"/>
      <protection hidden="1"/>
    </xf>
    <xf numFmtId="1" fontId="90" fillId="9" borderId="10" xfId="119" applyNumberFormat="1" applyFont="1" applyFill="1" applyBorder="1" applyAlignment="1" applyProtection="1">
      <alignment horizontal="center"/>
      <protection hidden="1"/>
    </xf>
    <xf numFmtId="1" fontId="90" fillId="9" borderId="20" xfId="119" applyNumberFormat="1" applyFont="1" applyFill="1" applyBorder="1" applyAlignment="1" applyProtection="1">
      <alignment horizontal="center"/>
      <protection hidden="1"/>
    </xf>
    <xf numFmtId="1" fontId="90" fillId="9" borderId="11" xfId="119" applyNumberFormat="1" applyFont="1" applyFill="1" applyBorder="1" applyAlignment="1" applyProtection="1">
      <alignment horizontal="center"/>
      <protection hidden="1"/>
    </xf>
    <xf numFmtId="1" fontId="90" fillId="9" borderId="27" xfId="119" applyNumberFormat="1" applyFont="1" applyFill="1" applyBorder="1" applyAlignment="1" applyProtection="1">
      <alignment horizontal="center"/>
      <protection hidden="1"/>
    </xf>
    <xf numFmtId="1" fontId="90" fillId="9" borderId="21" xfId="119" applyNumberFormat="1" applyFont="1" applyFill="1" applyBorder="1" applyAlignment="1" applyProtection="1">
      <alignment horizontal="center"/>
      <protection hidden="1"/>
    </xf>
    <xf numFmtId="1" fontId="90" fillId="9" borderId="34" xfId="119" applyNumberFormat="1" applyFont="1" applyFill="1" applyBorder="1" applyAlignment="1" applyProtection="1">
      <alignment horizontal="center"/>
      <protection hidden="1"/>
    </xf>
    <xf numFmtId="1" fontId="90" fillId="9" borderId="12" xfId="119" applyNumberFormat="1" applyFont="1" applyFill="1" applyBorder="1" applyAlignment="1" applyProtection="1">
      <alignment horizontal="center"/>
      <protection hidden="1"/>
    </xf>
    <xf numFmtId="0" fontId="0" fillId="19" borderId="0" xfId="0" applyFill="1" applyAlignment="1" applyProtection="1">
      <alignment vertical="center" wrapText="1"/>
      <protection hidden="1"/>
    </xf>
    <xf numFmtId="0" fontId="0" fillId="12" borderId="27" xfId="0" applyFill="1" applyBorder="1" applyAlignment="1" applyProtection="1">
      <alignment horizontal="center" vertical="center" wrapText="1"/>
      <protection hidden="1"/>
    </xf>
    <xf numFmtId="0" fontId="0" fillId="0" borderId="15" xfId="0" applyBorder="1" applyAlignment="1" applyProtection="1">
      <alignment horizontal="center" vertical="center" wrapText="1"/>
      <protection locked="0"/>
    </xf>
    <xf numFmtId="0" fontId="52" fillId="9" borderId="15" xfId="0" applyFont="1" applyFill="1" applyBorder="1" applyAlignment="1" applyProtection="1">
      <alignment horizontal="center" vertical="center" wrapText="1"/>
      <protection hidden="1"/>
    </xf>
    <xf numFmtId="0" fontId="6" fillId="15" borderId="15" xfId="0" applyFont="1" applyFill="1" applyBorder="1" applyAlignment="1" applyProtection="1">
      <alignment horizontal="center" vertical="center"/>
      <protection locked="0"/>
    </xf>
    <xf numFmtId="0" fontId="0" fillId="9" borderId="1" xfId="0" applyFill="1" applyBorder="1" applyAlignment="1">
      <alignment horizontal="center" vertical="center" wrapText="1"/>
    </xf>
    <xf numFmtId="0" fontId="111" fillId="12" borderId="0" xfId="0" applyFont="1" applyFill="1" applyAlignment="1" applyProtection="1">
      <alignment horizontal="center" wrapText="1"/>
      <protection hidden="1"/>
    </xf>
    <xf numFmtId="1" fontId="83" fillId="9" borderId="0" xfId="0" applyNumberFormat="1" applyFont="1" applyFill="1" applyProtection="1">
      <protection hidden="1"/>
    </xf>
    <xf numFmtId="0" fontId="111" fillId="19" borderId="0" xfId="0" applyFont="1" applyFill="1" applyAlignment="1" applyProtection="1">
      <alignment horizontal="center" vertical="center" wrapText="1"/>
      <protection hidden="1"/>
    </xf>
    <xf numFmtId="165" fontId="116" fillId="26" borderId="1" xfId="121" applyNumberFormat="1" applyFont="1" applyFill="1" applyBorder="1" applyAlignment="1" applyProtection="1">
      <alignment horizontal="center" wrapText="1"/>
      <protection hidden="1"/>
    </xf>
    <xf numFmtId="0" fontId="0" fillId="12" borderId="0" xfId="0" applyFill="1" applyAlignment="1" applyProtection="1">
      <alignment horizontal="right" wrapText="1"/>
      <protection hidden="1"/>
    </xf>
    <xf numFmtId="1" fontId="0" fillId="12" borderId="0" xfId="0" applyNumberFormat="1" applyFill="1" applyAlignment="1" applyProtection="1">
      <alignment horizontal="center" wrapText="1"/>
      <protection hidden="1"/>
    </xf>
    <xf numFmtId="0" fontId="0" fillId="12" borderId="6" xfId="0" applyFill="1" applyBorder="1" applyAlignment="1" applyProtection="1">
      <alignment horizontal="left" wrapText="1"/>
      <protection hidden="1"/>
    </xf>
    <xf numFmtId="1" fontId="0" fillId="29" borderId="0" xfId="0" applyNumberFormat="1" applyFill="1" applyAlignment="1" applyProtection="1">
      <alignment horizontal="center" vertical="center" wrapText="1"/>
      <protection hidden="1"/>
    </xf>
    <xf numFmtId="0" fontId="50" fillId="9" borderId="0" xfId="0" applyFont="1" applyFill="1" applyAlignment="1" applyProtection="1">
      <alignment horizontal="center" vertical="center" wrapText="1"/>
      <protection hidden="1"/>
    </xf>
    <xf numFmtId="165" fontId="56" fillId="9" borderId="0" xfId="121" applyNumberFormat="1" applyFont="1" applyFill="1" applyAlignment="1" applyProtection="1">
      <alignment horizontal="center" wrapText="1"/>
      <protection hidden="1"/>
    </xf>
    <xf numFmtId="1" fontId="53" fillId="9" borderId="0" xfId="0" applyNumberFormat="1" applyFont="1" applyFill="1" applyAlignment="1" applyProtection="1">
      <alignment horizontal="center" vertical="center" wrapText="1"/>
      <protection hidden="1"/>
    </xf>
    <xf numFmtId="0" fontId="111" fillId="19" borderId="0" xfId="0" applyFont="1" applyFill="1" applyAlignment="1" applyProtection="1">
      <alignment horizontal="center" wrapText="1"/>
      <protection hidden="1"/>
    </xf>
    <xf numFmtId="0" fontId="111" fillId="19" borderId="0" xfId="0" applyFont="1" applyFill="1" applyAlignment="1" applyProtection="1">
      <alignment wrapText="1"/>
      <protection hidden="1"/>
    </xf>
    <xf numFmtId="1" fontId="115" fillId="9" borderId="0" xfId="0" applyNumberFormat="1" applyFont="1" applyFill="1" applyAlignment="1" applyProtection="1">
      <alignment wrapText="1"/>
      <protection hidden="1"/>
    </xf>
    <xf numFmtId="0" fontId="67" fillId="19" borderId="0" xfId="0" applyFont="1" applyFill="1" applyAlignment="1" applyProtection="1">
      <alignment horizontal="center" vertical="center" wrapText="1"/>
      <protection hidden="1"/>
    </xf>
    <xf numFmtId="0" fontId="67" fillId="19" borderId="0" xfId="0" applyFont="1" applyFill="1" applyAlignment="1" applyProtection="1">
      <alignment horizontal="center" wrapText="1"/>
      <protection hidden="1"/>
    </xf>
    <xf numFmtId="0" fontId="67" fillId="12" borderId="0" xfId="0" applyFont="1" applyFill="1" applyAlignment="1" applyProtection="1">
      <alignment wrapText="1"/>
      <protection hidden="1"/>
    </xf>
    <xf numFmtId="0" fontId="67" fillId="15" borderId="13" xfId="0"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9" fontId="67" fillId="9" borderId="0" xfId="119" applyFont="1" applyFill="1" applyAlignment="1" applyProtection="1">
      <alignment horizontal="center" vertical="center"/>
      <protection hidden="1"/>
    </xf>
    <xf numFmtId="0" fontId="0" fillId="0" borderId="0" xfId="0" applyProtection="1">
      <protection hidden="1"/>
    </xf>
    <xf numFmtId="0" fontId="0" fillId="0" borderId="0" xfId="0" applyAlignment="1" applyProtection="1">
      <alignment vertical="center" wrapText="1"/>
      <protection hidden="1"/>
    </xf>
    <xf numFmtId="0" fontId="0" fillId="0" borderId="5" xfId="0" applyBorder="1" applyAlignment="1" applyProtection="1">
      <alignment vertical="center" wrapText="1"/>
      <protection hidden="1"/>
    </xf>
    <xf numFmtId="0" fontId="0" fillId="0" borderId="5" xfId="0" applyBorder="1" applyAlignment="1" applyProtection="1">
      <alignment horizontal="left" vertical="center" wrapText="1"/>
      <protection hidden="1"/>
    </xf>
    <xf numFmtId="0" fontId="0" fillId="0" borderId="20" xfId="0" applyBorder="1" applyAlignment="1" applyProtection="1">
      <alignment vertical="center" wrapText="1"/>
      <protection hidden="1"/>
    </xf>
    <xf numFmtId="0" fontId="45" fillId="0" borderId="0" xfId="0" applyFont="1" applyAlignment="1" applyProtection="1">
      <alignment vertical="center" wrapText="1"/>
      <protection hidden="1"/>
    </xf>
    <xf numFmtId="0" fontId="0" fillId="0" borderId="0" xfId="0" applyAlignment="1" applyProtection="1">
      <alignment horizontal="left"/>
      <protection hidden="1"/>
    </xf>
    <xf numFmtId="0" fontId="0" fillId="0" borderId="0" xfId="0" applyAlignment="1" applyProtection="1">
      <alignment vertical="center"/>
      <protection hidden="1"/>
    </xf>
    <xf numFmtId="0" fontId="45" fillId="0" borderId="33" xfId="0" applyFont="1" applyBorder="1" applyAlignment="1" applyProtection="1">
      <alignment horizontal="left" vertical="center" wrapText="1"/>
      <protection locked="0"/>
    </xf>
    <xf numFmtId="0" fontId="45" fillId="0" borderId="30" xfId="0" applyFont="1" applyBorder="1" applyAlignment="1" applyProtection="1">
      <alignment horizontal="left" vertical="center" wrapText="1"/>
      <protection locked="0"/>
    </xf>
    <xf numFmtId="0" fontId="45" fillId="0" borderId="25" xfId="0" applyFont="1" applyBorder="1" applyAlignment="1" applyProtection="1">
      <alignment horizontal="left" vertical="center" wrapText="1"/>
      <protection locked="0"/>
    </xf>
    <xf numFmtId="0" fontId="45" fillId="0" borderId="26" xfId="0" applyFont="1" applyBorder="1" applyAlignment="1" applyProtection="1">
      <alignment horizontal="left" vertical="center" wrapText="1"/>
      <protection locked="0"/>
    </xf>
    <xf numFmtId="0" fontId="45" fillId="0" borderId="0" xfId="0" applyFont="1" applyAlignment="1" applyProtection="1">
      <alignment vertical="center" wrapText="1"/>
      <protection locked="0"/>
    </xf>
    <xf numFmtId="0" fontId="45" fillId="0" borderId="0" xfId="0" applyFont="1" applyAlignment="1" applyProtection="1">
      <alignment vertical="center"/>
      <protection locked="0"/>
    </xf>
    <xf numFmtId="0" fontId="0" fillId="0" borderId="0" xfId="0" applyProtection="1">
      <protection locked="0"/>
    </xf>
    <xf numFmtId="0" fontId="45" fillId="0" borderId="33" xfId="0" applyFont="1" applyBorder="1" applyAlignment="1" applyProtection="1">
      <alignment vertical="center" wrapText="1"/>
      <protection locked="0"/>
    </xf>
    <xf numFmtId="0" fontId="45" fillId="0" borderId="30" xfId="0" applyFont="1" applyBorder="1" applyAlignment="1" applyProtection="1">
      <alignment vertical="center" wrapText="1"/>
      <protection locked="0"/>
    </xf>
    <xf numFmtId="0" fontId="45" fillId="0" borderId="25" xfId="0" applyFont="1" applyBorder="1" applyAlignment="1" applyProtection="1">
      <alignment vertical="center" wrapText="1"/>
      <protection locked="0"/>
    </xf>
    <xf numFmtId="0" fontId="45" fillId="0" borderId="26" xfId="0" applyFont="1" applyBorder="1" applyAlignment="1" applyProtection="1">
      <alignment vertical="center" wrapText="1"/>
      <protection locked="0"/>
    </xf>
    <xf numFmtId="0" fontId="45" fillId="0" borderId="6" xfId="0" applyFont="1" applyBorder="1" applyAlignment="1" applyProtection="1">
      <alignment vertical="center"/>
      <protection locked="0"/>
    </xf>
    <xf numFmtId="0" fontId="0" fillId="0" borderId="24" xfId="0" applyBorder="1" applyProtection="1">
      <protection locked="0"/>
    </xf>
    <xf numFmtId="0" fontId="45" fillId="0" borderId="6" xfId="0" applyFont="1" applyBorder="1" applyAlignment="1" applyProtection="1">
      <alignment vertical="center" wrapText="1"/>
      <protection locked="0"/>
    </xf>
    <xf numFmtId="0" fontId="45" fillId="0" borderId="24" xfId="0" applyFont="1" applyBorder="1" applyAlignment="1" applyProtection="1">
      <alignment vertical="center" wrapText="1"/>
      <protection locked="0"/>
    </xf>
    <xf numFmtId="0" fontId="45" fillId="0" borderId="0" xfId="0" applyFont="1" applyAlignment="1" applyProtection="1">
      <alignment horizontal="left" vertical="center"/>
      <protection locked="0"/>
    </xf>
    <xf numFmtId="0" fontId="45" fillId="0" borderId="33" xfId="0" applyFont="1" applyBorder="1" applyAlignment="1" applyProtection="1">
      <alignment vertical="center"/>
      <protection locked="0"/>
    </xf>
    <xf numFmtId="0" fontId="0" fillId="0" borderId="30" xfId="0" applyBorder="1" applyProtection="1">
      <protection locked="0"/>
    </xf>
    <xf numFmtId="0" fontId="45" fillId="0" borderId="25" xfId="0" applyFont="1" applyBorder="1" applyAlignment="1" applyProtection="1">
      <alignment vertical="center"/>
      <protection locked="0"/>
    </xf>
    <xf numFmtId="0" fontId="0" fillId="0" borderId="26" xfId="0" applyBorder="1" applyProtection="1">
      <protection locked="0"/>
    </xf>
    <xf numFmtId="0" fontId="45" fillId="0" borderId="33" xfId="0" applyFont="1" applyBorder="1" applyAlignment="1" applyProtection="1">
      <alignment horizontal="left" vertical="center"/>
      <protection locked="0"/>
    </xf>
    <xf numFmtId="0" fontId="45" fillId="0" borderId="30" xfId="0" applyFont="1" applyBorder="1" applyAlignment="1" applyProtection="1">
      <alignment horizontal="left" vertical="center"/>
      <protection locked="0"/>
    </xf>
    <xf numFmtId="0" fontId="45" fillId="0" borderId="22" xfId="0" applyFont="1" applyBorder="1" applyAlignment="1" applyProtection="1">
      <alignment horizontal="left" vertical="center"/>
      <protection locked="0"/>
    </xf>
    <xf numFmtId="0" fontId="45" fillId="0" borderId="23" xfId="0" applyFont="1" applyBorder="1" applyAlignment="1" applyProtection="1">
      <alignment horizontal="left" vertical="center"/>
      <protection locked="0"/>
    </xf>
    <xf numFmtId="0" fontId="0" fillId="0" borderId="20" xfId="0" applyBorder="1" applyAlignment="1" applyProtection="1">
      <alignment horizontal="left" vertical="center" wrapText="1"/>
      <protection hidden="1"/>
    </xf>
    <xf numFmtId="0" fontId="45" fillId="0" borderId="20" xfId="0" applyFont="1" applyBorder="1" applyAlignment="1" applyProtection="1">
      <alignment vertical="center" wrapText="1"/>
      <protection hidden="1"/>
    </xf>
    <xf numFmtId="0" fontId="45" fillId="0" borderId="20" xfId="0" applyFont="1" applyBorder="1" applyAlignment="1" applyProtection="1">
      <alignment horizontal="left" vertical="center" wrapText="1"/>
      <protection hidden="1"/>
    </xf>
    <xf numFmtId="0" fontId="45" fillId="0" borderId="20" xfId="0" applyFont="1" applyBorder="1" applyAlignment="1" applyProtection="1">
      <alignment horizontal="left" vertical="center"/>
      <protection hidden="1"/>
    </xf>
    <xf numFmtId="0" fontId="45" fillId="0" borderId="5" xfId="0" applyFont="1" applyBorder="1" applyAlignment="1" applyProtection="1">
      <alignment horizontal="left" vertical="center"/>
      <protection hidden="1"/>
    </xf>
    <xf numFmtId="0" fontId="47" fillId="0" borderId="0" xfId="0" applyFont="1" applyAlignment="1" applyProtection="1">
      <alignment horizontal="left" vertical="center" wrapText="1"/>
      <protection hidden="1"/>
    </xf>
    <xf numFmtId="0" fontId="45" fillId="19" borderId="27" xfId="0" applyFont="1" applyFill="1" applyBorder="1" applyAlignment="1" applyProtection="1">
      <alignment horizontal="left" vertical="center"/>
      <protection hidden="1"/>
    </xf>
    <xf numFmtId="0" fontId="47" fillId="19" borderId="0" xfId="0" applyFont="1" applyFill="1" applyAlignment="1" applyProtection="1">
      <alignment horizontal="left" vertical="center" wrapText="1"/>
      <protection hidden="1"/>
    </xf>
    <xf numFmtId="14" fontId="0" fillId="0" borderId="0" xfId="0" applyNumberFormat="1" applyAlignment="1" applyProtection="1">
      <alignment vertical="center" wrapText="1"/>
      <protection hidden="1"/>
    </xf>
    <xf numFmtId="14" fontId="0" fillId="0" borderId="0" xfId="0" applyNumberFormat="1" applyAlignment="1" applyProtection="1">
      <alignment horizontal="left" vertical="center" wrapText="1"/>
      <protection hidden="1"/>
    </xf>
    <xf numFmtId="14" fontId="47" fillId="0" borderId="0" xfId="0" applyNumberFormat="1" applyFont="1" applyAlignment="1" applyProtection="1">
      <alignment horizontal="right" vertical="center" wrapText="1"/>
      <protection hidden="1"/>
    </xf>
    <xf numFmtId="0" fontId="45" fillId="19" borderId="0" xfId="0" applyFont="1" applyFill="1" applyAlignment="1" applyProtection="1">
      <alignment vertical="center" wrapText="1"/>
      <protection locked="0"/>
    </xf>
    <xf numFmtId="0" fontId="45" fillId="19" borderId="0" xfId="0" applyFont="1" applyFill="1" applyAlignment="1" applyProtection="1">
      <alignment vertical="center"/>
      <protection locked="0"/>
    </xf>
    <xf numFmtId="0" fontId="0" fillId="19" borderId="0" xfId="0" applyFill="1" applyProtection="1">
      <protection locked="0"/>
    </xf>
    <xf numFmtId="0" fontId="122" fillId="0" borderId="0" xfId="0" applyFont="1" applyProtection="1">
      <protection hidden="1"/>
    </xf>
    <xf numFmtId="0" fontId="123" fillId="0" borderId="0" xfId="0" applyFont="1" applyAlignment="1">
      <alignment horizontal="justify" vertical="center"/>
    </xf>
    <xf numFmtId="0" fontId="123" fillId="0" borderId="0" xfId="0" applyFont="1" applyAlignment="1">
      <alignment horizontal="left" vertical="center" indent="4"/>
    </xf>
    <xf numFmtId="0" fontId="125" fillId="0" borderId="0" xfId="0" applyFont="1" applyAlignment="1">
      <alignment horizontal="justify" vertical="center"/>
    </xf>
    <xf numFmtId="0" fontId="67" fillId="12" borderId="1" xfId="0" applyFont="1" applyFill="1" applyBorder="1" applyAlignment="1" applyProtection="1">
      <alignment horizontal="center" vertical="center" wrapText="1"/>
      <protection hidden="1"/>
    </xf>
    <xf numFmtId="0" fontId="0" fillId="0" borderId="0" xfId="0" applyAlignment="1" applyProtection="1">
      <alignment horizontal="left" vertical="center"/>
      <protection hidden="1"/>
    </xf>
    <xf numFmtId="0" fontId="0" fillId="0" borderId="0" xfId="0" applyAlignment="1" applyProtection="1">
      <alignment vertical="center"/>
      <protection locked="0"/>
    </xf>
    <xf numFmtId="0" fontId="80" fillId="0" borderId="5" xfId="0" applyFont="1" applyBorder="1" applyAlignment="1" applyProtection="1">
      <alignment horizontal="left" vertical="center" wrapText="1"/>
      <protection hidden="1"/>
    </xf>
    <xf numFmtId="0" fontId="80" fillId="0" borderId="0" xfId="0" applyFont="1" applyAlignment="1" applyProtection="1">
      <alignment horizontal="left" vertical="center" wrapText="1"/>
      <protection hidden="1"/>
    </xf>
    <xf numFmtId="0" fontId="80" fillId="0" borderId="20" xfId="0" applyFont="1" applyBorder="1" applyAlignment="1" applyProtection="1">
      <alignment horizontal="left" vertical="center" wrapText="1"/>
      <protection hidden="1"/>
    </xf>
    <xf numFmtId="0" fontId="80" fillId="19" borderId="27" xfId="0" applyFont="1" applyFill="1" applyBorder="1" applyAlignment="1" applyProtection="1">
      <alignment horizontal="left" vertical="center" wrapText="1"/>
      <protection hidden="1"/>
    </xf>
    <xf numFmtId="0" fontId="80" fillId="19" borderId="0" xfId="0" applyFont="1" applyFill="1" applyAlignment="1" applyProtection="1">
      <alignment horizontal="left" vertical="center" wrapText="1"/>
      <protection hidden="1"/>
    </xf>
    <xf numFmtId="0" fontId="50" fillId="32" borderId="0" xfId="0" applyFont="1" applyFill="1" applyAlignment="1" applyProtection="1">
      <alignment horizontal="center" vertical="center" wrapText="1"/>
      <protection hidden="1"/>
    </xf>
    <xf numFmtId="0" fontId="50" fillId="11" borderId="0" xfId="0" applyFont="1" applyFill="1" applyAlignment="1" applyProtection="1">
      <alignment horizontal="center" vertical="center" wrapText="1"/>
      <protection hidden="1"/>
    </xf>
    <xf numFmtId="0" fontId="50" fillId="19" borderId="0" xfId="0" applyFont="1" applyFill="1" applyAlignment="1" applyProtection="1">
      <alignment horizontal="center" vertical="center" wrapText="1"/>
      <protection hidden="1"/>
    </xf>
    <xf numFmtId="0" fontId="43" fillId="19" borderId="0" xfId="0" applyFont="1" applyFill="1" applyAlignment="1" applyProtection="1">
      <alignment horizontal="center" vertical="center" wrapText="1"/>
      <protection hidden="1"/>
    </xf>
    <xf numFmtId="0" fontId="0" fillId="9" borderId="5" xfId="0" applyFill="1" applyBorder="1" applyAlignment="1" applyProtection="1">
      <alignment horizontal="center" vertical="center" wrapText="1"/>
      <protection hidden="1"/>
    </xf>
    <xf numFmtId="0" fontId="0" fillId="9" borderId="20" xfId="0" applyFill="1" applyBorder="1" applyAlignment="1" applyProtection="1">
      <alignment horizontal="center" vertical="center" wrapText="1"/>
      <protection hidden="1"/>
    </xf>
    <xf numFmtId="0" fontId="0" fillId="9" borderId="27" xfId="0" applyFill="1" applyBorder="1" applyAlignment="1" applyProtection="1">
      <alignment horizontal="center" vertical="center" wrapText="1"/>
      <protection hidden="1"/>
    </xf>
    <xf numFmtId="165" fontId="56" fillId="19" borderId="0" xfId="121" applyNumberFormat="1" applyFont="1" applyFill="1" applyAlignment="1" applyProtection="1">
      <alignment horizontal="center" wrapText="1"/>
      <protection hidden="1"/>
    </xf>
    <xf numFmtId="0" fontId="60" fillId="19" borderId="0" xfId="0" applyFont="1" applyFill="1" applyAlignment="1" applyProtection="1">
      <alignment horizontal="center" vertical="center" wrapText="1"/>
      <protection hidden="1"/>
    </xf>
    <xf numFmtId="0" fontId="60" fillId="19" borderId="0" xfId="0" applyFont="1" applyFill="1" applyAlignment="1" applyProtection="1">
      <alignment horizontal="left" vertical="center" wrapText="1"/>
      <protection hidden="1"/>
    </xf>
    <xf numFmtId="0" fontId="44" fillId="19" borderId="0" xfId="0" applyFont="1" applyFill="1" applyAlignment="1" applyProtection="1">
      <alignment horizontal="center" vertical="center" wrapText="1"/>
      <protection hidden="1"/>
    </xf>
    <xf numFmtId="0" fontId="44" fillId="19" borderId="0" xfId="0" applyFont="1" applyFill="1" applyAlignment="1" applyProtection="1">
      <alignment vertical="center" wrapText="1"/>
      <protection hidden="1"/>
    </xf>
    <xf numFmtId="1" fontId="0" fillId="14" borderId="0" xfId="0" applyNumberFormat="1" applyFill="1" applyAlignment="1" applyProtection="1">
      <alignment horizontal="center" vertical="center" wrapText="1"/>
      <protection hidden="1"/>
    </xf>
    <xf numFmtId="49" fontId="47" fillId="9" borderId="0" xfId="0" applyNumberFormat="1" applyFont="1" applyFill="1" applyAlignment="1" applyProtection="1">
      <alignment vertical="center" wrapText="1"/>
      <protection hidden="1"/>
    </xf>
    <xf numFmtId="0" fontId="64" fillId="32" borderId="0" xfId="0" applyFont="1" applyFill="1" applyAlignment="1" applyProtection="1">
      <alignment horizontal="center" vertical="center"/>
      <protection hidden="1"/>
    </xf>
    <xf numFmtId="0" fontId="44" fillId="32" borderId="0" xfId="0" applyFont="1" applyFill="1" applyAlignment="1" applyProtection="1">
      <alignment horizontal="center" vertical="center" wrapText="1"/>
      <protection hidden="1"/>
    </xf>
    <xf numFmtId="0" fontId="44" fillId="11" borderId="0" xfId="0" applyFont="1" applyFill="1" applyAlignment="1" applyProtection="1">
      <alignment horizontal="center" vertical="center" wrapText="1"/>
      <protection hidden="1"/>
    </xf>
    <xf numFmtId="0" fontId="82" fillId="9" borderId="0" xfId="0" applyFont="1" applyFill="1" applyAlignment="1" applyProtection="1">
      <alignment horizontal="center" vertical="center"/>
      <protection hidden="1"/>
    </xf>
    <xf numFmtId="0" fontId="64" fillId="11" borderId="0" xfId="0" applyFont="1" applyFill="1" applyAlignment="1" applyProtection="1">
      <alignment horizontal="center" vertical="center"/>
      <protection hidden="1"/>
    </xf>
    <xf numFmtId="0" fontId="51" fillId="9" borderId="0" xfId="0" applyFont="1" applyFill="1" applyAlignment="1" applyProtection="1">
      <alignment horizontal="center" wrapText="1"/>
      <protection hidden="1"/>
    </xf>
    <xf numFmtId="0" fontId="44" fillId="34" borderId="0" xfId="0" applyFont="1" applyFill="1" applyAlignment="1" applyProtection="1">
      <alignment horizontal="center" vertical="center" wrapText="1"/>
      <protection hidden="1"/>
    </xf>
    <xf numFmtId="0" fontId="50" fillId="34" borderId="0" xfId="0" applyFont="1" applyFill="1" applyAlignment="1" applyProtection="1">
      <alignment horizontal="center" vertical="center" wrapText="1"/>
      <protection hidden="1"/>
    </xf>
    <xf numFmtId="0" fontId="64" fillId="34" borderId="0" xfId="0" applyFont="1" applyFill="1" applyAlignment="1" applyProtection="1">
      <alignment horizontal="center" vertical="center"/>
      <protection hidden="1"/>
    </xf>
    <xf numFmtId="0" fontId="44" fillId="19" borderId="14" xfId="0" applyFont="1" applyFill="1" applyBorder="1" applyAlignment="1" applyProtection="1">
      <alignment horizontal="right" vertical="center" wrapText="1"/>
      <protection hidden="1"/>
    </xf>
    <xf numFmtId="0" fontId="44" fillId="19" borderId="8" xfId="0" applyFont="1" applyFill="1" applyBorder="1" applyAlignment="1" applyProtection="1">
      <alignment horizontal="right" vertical="center" wrapText="1"/>
      <protection hidden="1"/>
    </xf>
    <xf numFmtId="0" fontId="44" fillId="19" borderId="9" xfId="0" applyFont="1" applyFill="1" applyBorder="1" applyAlignment="1" applyProtection="1">
      <alignment horizontal="right" vertical="center" wrapText="1"/>
      <protection hidden="1"/>
    </xf>
    <xf numFmtId="0" fontId="44" fillId="19" borderId="33" xfId="0" applyFont="1" applyFill="1" applyBorder="1" applyAlignment="1" applyProtection="1">
      <alignment horizontal="center" vertical="center" wrapText="1"/>
      <protection hidden="1"/>
    </xf>
    <xf numFmtId="0" fontId="70" fillId="19" borderId="0" xfId="0" applyFont="1" applyFill="1" applyAlignment="1" applyProtection="1">
      <alignment horizontal="center" vertical="center" textRotation="90" wrapText="1"/>
      <protection hidden="1"/>
    </xf>
    <xf numFmtId="0" fontId="73" fillId="19" borderId="0" xfId="0" applyFont="1" applyFill="1" applyAlignment="1" applyProtection="1">
      <alignment horizontal="center" vertical="center" textRotation="90"/>
      <protection hidden="1"/>
    </xf>
    <xf numFmtId="0" fontId="129" fillId="19" borderId="0" xfId="0" applyFont="1" applyFill="1" applyAlignment="1" applyProtection="1">
      <alignment vertical="center"/>
      <protection hidden="1"/>
    </xf>
    <xf numFmtId="0" fontId="43" fillId="19" borderId="0" xfId="0" applyFont="1" applyFill="1" applyProtection="1">
      <protection hidden="1"/>
    </xf>
    <xf numFmtId="0" fontId="73" fillId="19" borderId="0" xfId="0" applyFont="1" applyFill="1" applyAlignment="1" applyProtection="1">
      <alignment horizontal="center" vertical="center"/>
      <protection hidden="1"/>
    </xf>
    <xf numFmtId="0" fontId="70" fillId="19" borderId="0" xfId="0" applyFont="1" applyFill="1" applyAlignment="1" applyProtection="1">
      <alignment horizontal="center" vertical="center"/>
      <protection hidden="1"/>
    </xf>
    <xf numFmtId="0" fontId="70" fillId="19" borderId="0" xfId="0" applyFont="1" applyFill="1" applyAlignment="1" applyProtection="1">
      <alignment horizontal="left" vertical="center" wrapText="1"/>
      <protection hidden="1"/>
    </xf>
    <xf numFmtId="0" fontId="130" fillId="19" borderId="0" xfId="0" applyFont="1" applyFill="1" applyAlignment="1" applyProtection="1">
      <alignment vertical="center" wrapText="1"/>
      <protection hidden="1"/>
    </xf>
    <xf numFmtId="0" fontId="132" fillId="32" borderId="0" xfId="0" applyFont="1" applyFill="1" applyAlignment="1" applyProtection="1">
      <alignment vertical="center" wrapText="1"/>
      <protection hidden="1"/>
    </xf>
    <xf numFmtId="0" fontId="70" fillId="19" borderId="0" xfId="0" applyFont="1" applyFill="1" applyAlignment="1" applyProtection="1">
      <alignment horizontal="left" vertical="center"/>
      <protection hidden="1"/>
    </xf>
    <xf numFmtId="0" fontId="71" fillId="36" borderId="0" xfId="0" applyFont="1" applyFill="1" applyAlignment="1" applyProtection="1">
      <alignment horizontal="center" vertical="center" wrapText="1"/>
      <protection hidden="1"/>
    </xf>
    <xf numFmtId="0" fontId="70" fillId="19" borderId="0" xfId="0" applyFont="1" applyFill="1" applyAlignment="1" applyProtection="1">
      <alignment vertical="center" wrapText="1"/>
      <protection hidden="1"/>
    </xf>
    <xf numFmtId="0" fontId="70" fillId="19" borderId="0" xfId="0" applyFont="1" applyFill="1" applyAlignment="1" applyProtection="1">
      <alignment horizontal="center" vertical="center" wrapText="1"/>
      <protection hidden="1"/>
    </xf>
    <xf numFmtId="0" fontId="72" fillId="19" borderId="0" xfId="0" applyFont="1" applyFill="1" applyAlignment="1" applyProtection="1">
      <alignment horizontal="center" vertical="center" textRotation="90"/>
      <protection hidden="1"/>
    </xf>
    <xf numFmtId="0" fontId="74" fillId="19" borderId="0" xfId="0" applyFont="1" applyFill="1" applyAlignment="1" applyProtection="1">
      <alignment horizontal="center" vertical="center" textRotation="90" wrapText="1"/>
      <protection hidden="1"/>
    </xf>
    <xf numFmtId="0" fontId="9" fillId="19" borderId="0" xfId="0" applyFont="1" applyFill="1" applyAlignment="1" applyProtection="1">
      <alignment horizontal="center" vertical="center"/>
      <protection hidden="1"/>
    </xf>
    <xf numFmtId="165" fontId="0" fillId="19" borderId="0" xfId="0" applyNumberFormat="1" applyFill="1" applyProtection="1">
      <protection hidden="1"/>
    </xf>
    <xf numFmtId="0" fontId="8" fillId="19" borderId="0" xfId="0" applyFont="1" applyFill="1" applyAlignment="1" applyProtection="1">
      <alignment horizontal="center" vertical="center" wrapText="1"/>
      <protection hidden="1"/>
    </xf>
    <xf numFmtId="0" fontId="0" fillId="19" borderId="14" xfId="0" applyFill="1" applyBorder="1" applyProtection="1">
      <protection hidden="1"/>
    </xf>
    <xf numFmtId="0" fontId="54" fillId="19" borderId="31" xfId="0" applyFont="1" applyFill="1" applyBorder="1" applyAlignment="1" applyProtection="1">
      <alignment vertical="center" wrapText="1"/>
      <protection hidden="1"/>
    </xf>
    <xf numFmtId="0" fontId="54" fillId="19" borderId="29" xfId="0" applyFont="1" applyFill="1" applyBorder="1" applyAlignment="1" applyProtection="1">
      <alignment vertical="center" wrapText="1"/>
      <protection hidden="1"/>
    </xf>
    <xf numFmtId="0" fontId="69" fillId="9" borderId="0" xfId="0" applyFont="1" applyFill="1" applyProtection="1">
      <protection hidden="1"/>
    </xf>
    <xf numFmtId="165" fontId="135" fillId="9" borderId="30" xfId="0" applyNumberFormat="1" applyFont="1" applyFill="1" applyBorder="1" applyAlignment="1" applyProtection="1">
      <alignment horizontal="center" vertical="center" wrapText="1"/>
      <protection hidden="1"/>
    </xf>
    <xf numFmtId="165" fontId="137" fillId="9" borderId="30" xfId="0" applyNumberFormat="1" applyFont="1" applyFill="1" applyBorder="1" applyAlignment="1" applyProtection="1">
      <alignment horizontal="center" vertical="center" wrapText="1"/>
      <protection hidden="1"/>
    </xf>
    <xf numFmtId="165" fontId="48" fillId="9" borderId="30" xfId="0" applyNumberFormat="1" applyFont="1" applyFill="1" applyBorder="1" applyAlignment="1" applyProtection="1">
      <alignment horizontal="center" vertical="center" wrapText="1"/>
      <protection hidden="1"/>
    </xf>
    <xf numFmtId="165" fontId="48" fillId="9" borderId="30" xfId="38" applyNumberFormat="1" applyFont="1" applyFill="1" applyBorder="1" applyAlignment="1" applyProtection="1">
      <alignment horizontal="center" vertical="center"/>
      <protection hidden="1"/>
    </xf>
    <xf numFmtId="165" fontId="138" fillId="9" borderId="30" xfId="0" applyNumberFormat="1" applyFont="1" applyFill="1" applyBorder="1" applyAlignment="1" applyProtection="1">
      <alignment horizontal="center" vertical="center"/>
      <protection hidden="1"/>
    </xf>
    <xf numFmtId="165" fontId="139" fillId="9" borderId="30" xfId="0" applyNumberFormat="1" applyFont="1" applyFill="1" applyBorder="1" applyAlignment="1" applyProtection="1">
      <alignment horizontal="center" vertical="center"/>
      <protection hidden="1"/>
    </xf>
    <xf numFmtId="165" fontId="135" fillId="9" borderId="30" xfId="38" applyNumberFormat="1" applyFont="1" applyFill="1" applyBorder="1" applyAlignment="1" applyProtection="1">
      <alignment horizontal="center" vertical="center"/>
      <protection hidden="1"/>
    </xf>
    <xf numFmtId="165" fontId="137" fillId="9" borderId="30" xfId="38" applyNumberFormat="1" applyFont="1" applyFill="1" applyBorder="1" applyAlignment="1" applyProtection="1">
      <alignment horizontal="center" vertical="center"/>
      <protection hidden="1"/>
    </xf>
    <xf numFmtId="165" fontId="140" fillId="9" borderId="30" xfId="0" applyNumberFormat="1" applyFont="1" applyFill="1" applyBorder="1" applyAlignment="1" applyProtection="1">
      <alignment horizontal="center" vertical="center"/>
      <protection hidden="1"/>
    </xf>
    <xf numFmtId="0" fontId="83" fillId="19" borderId="0" xfId="0" applyFont="1" applyFill="1" applyAlignment="1" applyProtection="1">
      <alignment wrapText="1"/>
      <protection hidden="1"/>
    </xf>
    <xf numFmtId="0" fontId="102" fillId="9" borderId="0" xfId="0" applyFont="1" applyFill="1" applyAlignment="1" applyProtection="1">
      <alignment wrapText="1"/>
      <protection hidden="1"/>
    </xf>
    <xf numFmtId="0" fontId="68" fillId="17" borderId="0" xfId="0" applyFont="1" applyFill="1" applyAlignment="1" applyProtection="1">
      <alignment horizontal="left" vertical="center" wrapText="1"/>
      <protection hidden="1"/>
    </xf>
    <xf numFmtId="0" fontId="83" fillId="9" borderId="0" xfId="0" applyFont="1" applyFill="1" applyAlignment="1" applyProtection="1">
      <alignment horizontal="center" vertical="center" wrapText="1"/>
      <protection hidden="1"/>
    </xf>
    <xf numFmtId="9" fontId="101" fillId="9" borderId="0" xfId="119" applyFont="1" applyFill="1" applyAlignment="1" applyProtection="1">
      <alignment vertical="center" wrapText="1"/>
      <protection hidden="1"/>
    </xf>
    <xf numFmtId="2" fontId="111" fillId="19" borderId="0" xfId="0" applyNumberFormat="1" applyFont="1" applyFill="1" applyAlignment="1" applyProtection="1">
      <alignment horizontal="center" vertical="center" wrapText="1"/>
      <protection hidden="1"/>
    </xf>
    <xf numFmtId="181" fontId="83" fillId="9" borderId="0" xfId="0" applyNumberFormat="1" applyFont="1" applyFill="1" applyAlignment="1">
      <alignment horizontal="center" vertical="center" wrapText="1"/>
    </xf>
    <xf numFmtId="0" fontId="143" fillId="9" borderId="0" xfId="0" applyFont="1" applyFill="1" applyAlignment="1" applyProtection="1">
      <alignment horizontal="center" vertical="center" wrapText="1"/>
      <protection hidden="1"/>
    </xf>
    <xf numFmtId="0" fontId="107" fillId="9" borderId="0" xfId="0" applyFont="1" applyFill="1" applyAlignment="1" applyProtection="1">
      <alignment horizontal="left" vertical="center" wrapText="1"/>
      <protection hidden="1"/>
    </xf>
    <xf numFmtId="0" fontId="144" fillId="9" borderId="0" xfId="0" applyFont="1" applyFill="1" applyAlignment="1" applyProtection="1">
      <alignment horizontal="center" wrapText="1"/>
      <protection hidden="1"/>
    </xf>
    <xf numFmtId="0" fontId="83" fillId="19" borderId="0" xfId="0" applyFont="1" applyFill="1" applyAlignment="1" applyProtection="1">
      <alignment horizontal="center" vertical="center" wrapText="1"/>
      <protection hidden="1"/>
    </xf>
    <xf numFmtId="0" fontId="94" fillId="19" borderId="0" xfId="0" applyFont="1" applyFill="1" applyAlignment="1" applyProtection="1">
      <alignment horizontal="center" vertical="center" textRotation="90"/>
      <protection hidden="1"/>
    </xf>
    <xf numFmtId="0" fontId="83" fillId="9" borderId="0" xfId="0" applyFont="1" applyFill="1" applyProtection="1">
      <protection hidden="1"/>
    </xf>
    <xf numFmtId="49" fontId="8" fillId="9" borderId="0" xfId="0" applyNumberFormat="1" applyFont="1" applyFill="1" applyAlignment="1" applyProtection="1">
      <alignment horizontal="center" vertical="center"/>
      <protection hidden="1"/>
    </xf>
    <xf numFmtId="0" fontId="0" fillId="14" borderId="0" xfId="0" applyFill="1" applyProtection="1">
      <protection hidden="1"/>
    </xf>
    <xf numFmtId="0" fontId="52" fillId="14" borderId="0" xfId="0" applyFont="1" applyFill="1" applyAlignment="1" applyProtection="1">
      <alignment horizontal="center"/>
      <protection hidden="1"/>
    </xf>
    <xf numFmtId="1" fontId="67" fillId="14" borderId="0" xfId="0" applyNumberFormat="1" applyFont="1" applyFill="1" applyProtection="1">
      <protection hidden="1"/>
    </xf>
    <xf numFmtId="0" fontId="6" fillId="0" borderId="15" xfId="0" applyFont="1" applyBorder="1" applyAlignment="1" applyProtection="1">
      <alignment horizontal="center" vertical="center" wrapText="1"/>
      <protection locked="0"/>
    </xf>
    <xf numFmtId="0" fontId="136" fillId="9" borderId="0" xfId="0" applyFont="1" applyFill="1" applyAlignment="1" applyProtection="1">
      <alignment horizontal="left" vertical="center" wrapText="1"/>
      <protection hidden="1"/>
    </xf>
    <xf numFmtId="0" fontId="0" fillId="25" borderId="0" xfId="0" applyFill="1" applyAlignment="1" applyProtection="1">
      <alignment horizontal="center" vertical="center" wrapText="1"/>
      <protection hidden="1"/>
    </xf>
    <xf numFmtId="165" fontId="0" fillId="12" borderId="0" xfId="0" applyNumberFormat="1" applyFill="1" applyProtection="1">
      <protection hidden="1"/>
    </xf>
    <xf numFmtId="0" fontId="0" fillId="38" borderId="0" xfId="0" applyFill="1" applyProtection="1">
      <protection hidden="1"/>
    </xf>
    <xf numFmtId="0" fontId="0" fillId="9" borderId="5" xfId="0" applyFill="1" applyBorder="1" applyProtection="1">
      <protection hidden="1"/>
    </xf>
    <xf numFmtId="0" fontId="44" fillId="25" borderId="0" xfId="0" applyFont="1" applyFill="1" applyAlignment="1" applyProtection="1">
      <alignment horizontal="center" vertical="center" wrapText="1"/>
      <protection hidden="1"/>
    </xf>
    <xf numFmtId="0" fontId="44" fillId="25" borderId="0" xfId="0" applyFont="1" applyFill="1" applyAlignment="1" applyProtection="1">
      <alignment horizontal="left" vertical="center" wrapText="1"/>
      <protection hidden="1"/>
    </xf>
    <xf numFmtId="2" fontId="0" fillId="12" borderId="0" xfId="0" applyNumberFormat="1" applyFill="1" applyProtection="1">
      <protection hidden="1"/>
    </xf>
    <xf numFmtId="0" fontId="67" fillId="29" borderId="1" xfId="0" applyFont="1" applyFill="1" applyBorder="1" applyAlignment="1" applyProtection="1">
      <alignment horizontal="center" wrapText="1"/>
      <protection hidden="1"/>
    </xf>
    <xf numFmtId="0" fontId="57" fillId="9" borderId="0" xfId="0" applyFont="1" applyFill="1" applyAlignment="1" applyProtection="1">
      <alignment horizontal="right" wrapText="1"/>
      <protection hidden="1"/>
    </xf>
    <xf numFmtId="166" fontId="42" fillId="9" borderId="0" xfId="119" applyNumberFormat="1" applyFill="1" applyBorder="1" applyAlignment="1" applyProtection="1">
      <alignment horizontal="center"/>
      <protection hidden="1"/>
    </xf>
    <xf numFmtId="166" fontId="0" fillId="9" borderId="0" xfId="119" applyNumberFormat="1" applyFont="1" applyFill="1" applyAlignment="1" applyProtection="1">
      <alignment horizontal="center"/>
      <protection hidden="1"/>
    </xf>
    <xf numFmtId="0" fontId="0" fillId="9" borderId="6" xfId="0" applyFill="1" applyBorder="1" applyProtection="1">
      <protection hidden="1"/>
    </xf>
    <xf numFmtId="0" fontId="54" fillId="9" borderId="6" xfId="0" applyFont="1" applyFill="1" applyBorder="1" applyAlignment="1" applyProtection="1">
      <alignment horizontal="center" vertical="center" wrapText="1"/>
      <protection hidden="1"/>
    </xf>
    <xf numFmtId="0" fontId="134" fillId="9" borderId="6" xfId="0" applyFont="1" applyFill="1" applyBorder="1" applyAlignment="1" applyProtection="1">
      <alignment horizontal="left" vertical="center" wrapText="1"/>
      <protection hidden="1"/>
    </xf>
    <xf numFmtId="0" fontId="0" fillId="19" borderId="6" xfId="0" applyFill="1" applyBorder="1" applyAlignment="1" applyProtection="1">
      <alignment wrapText="1"/>
      <protection hidden="1"/>
    </xf>
    <xf numFmtId="0" fontId="89" fillId="9" borderId="6" xfId="0" applyFont="1" applyFill="1" applyBorder="1" applyAlignment="1" applyProtection="1">
      <alignment horizontal="left" vertical="center" wrapText="1"/>
      <protection hidden="1"/>
    </xf>
    <xf numFmtId="0" fontId="0" fillId="19" borderId="6" xfId="0" applyFill="1" applyBorder="1" applyProtection="1">
      <protection hidden="1"/>
    </xf>
    <xf numFmtId="0" fontId="54" fillId="19" borderId="38" xfId="0" applyFont="1" applyFill="1" applyBorder="1" applyAlignment="1" applyProtection="1">
      <alignment horizontal="center" vertical="center" wrapText="1"/>
      <protection hidden="1"/>
    </xf>
    <xf numFmtId="0" fontId="93" fillId="9" borderId="25" xfId="0" applyFont="1" applyFill="1" applyBorder="1" applyAlignment="1" applyProtection="1">
      <alignment horizontal="center" vertical="center" wrapText="1"/>
      <protection hidden="1"/>
    </xf>
    <xf numFmtId="0" fontId="93" fillId="9" borderId="39" xfId="0" applyFont="1" applyFill="1" applyBorder="1" applyAlignment="1" applyProtection="1">
      <alignment horizontal="center" vertical="center" wrapText="1"/>
      <protection hidden="1"/>
    </xf>
    <xf numFmtId="0" fontId="93" fillId="9" borderId="40" xfId="0" applyFont="1" applyFill="1" applyBorder="1" applyAlignment="1" applyProtection="1">
      <alignment horizontal="center" vertical="center" wrapText="1"/>
      <protection hidden="1"/>
    </xf>
    <xf numFmtId="0" fontId="92" fillId="9" borderId="25" xfId="0" applyFont="1" applyFill="1" applyBorder="1" applyAlignment="1" applyProtection="1">
      <alignment horizontal="center" vertical="center" wrapText="1"/>
      <protection hidden="1"/>
    </xf>
    <xf numFmtId="0" fontId="92" fillId="9" borderId="33" xfId="0" applyFont="1" applyFill="1" applyBorder="1" applyAlignment="1" applyProtection="1">
      <alignment horizontal="center" vertical="center" wrapText="1"/>
      <protection hidden="1"/>
    </xf>
    <xf numFmtId="0" fontId="92" fillId="9" borderId="22" xfId="0" applyFont="1" applyFill="1" applyBorder="1" applyAlignment="1" applyProtection="1">
      <alignment horizontal="center" vertical="center" wrapText="1"/>
      <protection hidden="1"/>
    </xf>
    <xf numFmtId="0" fontId="54" fillId="24" borderId="38" xfId="0" applyFont="1" applyFill="1" applyBorder="1" applyAlignment="1" applyProtection="1">
      <alignment horizontal="center" vertical="center" wrapText="1"/>
      <protection hidden="1"/>
    </xf>
    <xf numFmtId="0" fontId="93" fillId="9" borderId="33" xfId="0" applyFont="1" applyFill="1" applyBorder="1" applyAlignment="1" applyProtection="1">
      <alignment horizontal="center" vertical="center" wrapText="1"/>
      <protection hidden="1"/>
    </xf>
    <xf numFmtId="0" fontId="54" fillId="25" borderId="38" xfId="0" applyFont="1" applyFill="1" applyBorder="1" applyAlignment="1" applyProtection="1">
      <alignment horizontal="center" vertical="center" wrapText="1"/>
      <protection hidden="1"/>
    </xf>
    <xf numFmtId="0" fontId="0" fillId="12" borderId="6" xfId="0" applyFill="1" applyBorder="1" applyProtection="1">
      <protection hidden="1"/>
    </xf>
    <xf numFmtId="0" fontId="133" fillId="9" borderId="1" xfId="0" applyFont="1" applyFill="1" applyBorder="1" applyAlignment="1" applyProtection="1">
      <alignment horizontal="left" vertical="center" wrapText="1"/>
      <protection hidden="1"/>
    </xf>
    <xf numFmtId="0" fontId="136" fillId="9" borderId="1" xfId="0" applyFont="1" applyFill="1" applyBorder="1" applyAlignment="1" applyProtection="1">
      <alignment horizontal="left" vertical="center" wrapText="1"/>
      <protection hidden="1"/>
    </xf>
    <xf numFmtId="0" fontId="134" fillId="9" borderId="1" xfId="0" applyFont="1" applyFill="1" applyBorder="1" applyAlignment="1" applyProtection="1">
      <alignment horizontal="left" vertical="center" wrapText="1"/>
      <protection hidden="1"/>
    </xf>
    <xf numFmtId="0" fontId="6" fillId="9" borderId="1" xfId="0" applyFont="1" applyFill="1" applyBorder="1" applyAlignment="1" applyProtection="1">
      <alignment horizontal="left" vertical="center" wrapText="1"/>
      <protection hidden="1"/>
    </xf>
    <xf numFmtId="0" fontId="6" fillId="24" borderId="1" xfId="0" applyFont="1" applyFill="1" applyBorder="1" applyAlignment="1" applyProtection="1">
      <alignment horizontal="left" vertical="center" wrapText="1"/>
      <protection hidden="1"/>
    </xf>
    <xf numFmtId="0" fontId="54" fillId="24" borderId="31" xfId="0" applyFont="1" applyFill="1" applyBorder="1" applyAlignment="1" applyProtection="1">
      <alignment horizontal="center" vertical="center" wrapText="1"/>
      <protection hidden="1"/>
    </xf>
    <xf numFmtId="0" fontId="93" fillId="9" borderId="5" xfId="0" applyFont="1" applyFill="1" applyBorder="1" applyAlignment="1" applyProtection="1">
      <alignment horizontal="center" vertical="center" wrapText="1"/>
      <protection hidden="1"/>
    </xf>
    <xf numFmtId="0" fontId="54" fillId="19" borderId="31" xfId="0" applyFont="1" applyFill="1" applyBorder="1" applyAlignment="1" applyProtection="1">
      <alignment horizontal="center" vertical="center" wrapText="1"/>
      <protection hidden="1"/>
    </xf>
    <xf numFmtId="0" fontId="93" fillId="9" borderId="34" xfId="0" applyFont="1" applyFill="1" applyBorder="1" applyAlignment="1" applyProtection="1">
      <alignment horizontal="center" vertical="center" wrapText="1"/>
      <protection hidden="1"/>
    </xf>
    <xf numFmtId="0" fontId="93" fillId="9" borderId="16" xfId="0" applyFont="1" applyFill="1" applyBorder="1" applyAlignment="1" applyProtection="1">
      <alignment horizontal="center" vertical="center" wrapText="1"/>
      <protection hidden="1"/>
    </xf>
    <xf numFmtId="0" fontId="93" fillId="9" borderId="20" xfId="0" applyFont="1" applyFill="1" applyBorder="1" applyAlignment="1" applyProtection="1">
      <alignment horizontal="center" vertical="center" wrapText="1"/>
      <protection hidden="1"/>
    </xf>
    <xf numFmtId="0" fontId="54" fillId="25" borderId="31" xfId="0" applyFont="1" applyFill="1" applyBorder="1" applyAlignment="1" applyProtection="1">
      <alignment horizontal="center" vertical="center" wrapText="1"/>
      <protection hidden="1"/>
    </xf>
    <xf numFmtId="165" fontId="137" fillId="9" borderId="0" xfId="38" applyNumberFormat="1" applyFont="1" applyFill="1" applyBorder="1" applyAlignment="1" applyProtection="1">
      <alignment horizontal="center" vertical="center"/>
      <protection hidden="1"/>
    </xf>
    <xf numFmtId="165" fontId="136" fillId="9" borderId="1" xfId="0" applyNumberFormat="1" applyFont="1" applyFill="1" applyBorder="1" applyAlignment="1" applyProtection="1">
      <alignment horizontal="left" vertical="center" wrapText="1"/>
      <protection hidden="1"/>
    </xf>
    <xf numFmtId="165" fontId="135" fillId="9" borderId="0" xfId="0" applyNumberFormat="1" applyFont="1" applyFill="1" applyAlignment="1" applyProtection="1">
      <alignment horizontal="center" vertical="center" wrapText="1"/>
      <protection hidden="1"/>
    </xf>
    <xf numFmtId="165" fontId="137" fillId="9" borderId="0" xfId="0" applyNumberFormat="1" applyFont="1" applyFill="1" applyAlignment="1" applyProtection="1">
      <alignment horizontal="center" vertical="center" wrapText="1"/>
      <protection hidden="1"/>
    </xf>
    <xf numFmtId="165" fontId="48" fillId="9" borderId="0" xfId="0" applyNumberFormat="1" applyFont="1" applyFill="1" applyAlignment="1" applyProtection="1">
      <alignment horizontal="center" vertical="center" wrapText="1"/>
      <protection hidden="1"/>
    </xf>
    <xf numFmtId="165" fontId="138" fillId="9" borderId="0" xfId="0" applyNumberFormat="1" applyFont="1" applyFill="1" applyAlignment="1" applyProtection="1">
      <alignment horizontal="center" vertical="center"/>
      <protection hidden="1"/>
    </xf>
    <xf numFmtId="165" fontId="0" fillId="9" borderId="0" xfId="0" applyNumberFormat="1" applyFill="1" applyAlignment="1" applyProtection="1">
      <alignment horizontal="center" vertical="center" wrapText="1"/>
      <protection hidden="1"/>
    </xf>
    <xf numFmtId="9" fontId="90" fillId="9" borderId="0" xfId="119" applyFont="1" applyFill="1" applyBorder="1" applyAlignment="1" applyProtection="1">
      <alignment horizontal="center"/>
      <protection hidden="1"/>
    </xf>
    <xf numFmtId="0" fontId="54" fillId="10" borderId="0" xfId="0" applyFont="1" applyFill="1" applyAlignment="1" applyProtection="1">
      <alignment horizontal="center" vertical="center" wrapText="1"/>
      <protection hidden="1"/>
    </xf>
    <xf numFmtId="1" fontId="90" fillId="9" borderId="0" xfId="119" applyNumberFormat="1" applyFont="1" applyFill="1" applyBorder="1" applyAlignment="1" applyProtection="1">
      <alignment horizontal="center"/>
      <protection hidden="1"/>
    </xf>
    <xf numFmtId="165" fontId="135" fillId="9" borderId="1" xfId="0" applyNumberFormat="1" applyFont="1" applyFill="1" applyBorder="1" applyAlignment="1" applyProtection="1">
      <alignment horizontal="center" vertical="center" wrapText="1"/>
      <protection hidden="1"/>
    </xf>
    <xf numFmtId="165" fontId="48" fillId="9" borderId="1" xfId="38" applyNumberFormat="1" applyFont="1" applyFill="1" applyBorder="1" applyAlignment="1" applyProtection="1">
      <alignment horizontal="center" vertical="center"/>
      <protection hidden="1"/>
    </xf>
    <xf numFmtId="0" fontId="47" fillId="9" borderId="0" xfId="0" applyFont="1" applyFill="1" applyProtection="1">
      <protection hidden="1"/>
    </xf>
    <xf numFmtId="0" fontId="8" fillId="9" borderId="30" xfId="0" applyFont="1" applyFill="1" applyBorder="1" applyAlignment="1" applyProtection="1">
      <alignment horizontal="left" vertical="center" wrapText="1"/>
      <protection hidden="1"/>
    </xf>
    <xf numFmtId="0" fontId="148" fillId="9" borderId="30" xfId="0" applyFont="1" applyFill="1" applyBorder="1" applyAlignment="1" applyProtection="1">
      <alignment horizontal="left" vertical="center" wrapText="1"/>
      <protection hidden="1"/>
    </xf>
    <xf numFmtId="0" fontId="149" fillId="9" borderId="1" xfId="0" applyFont="1" applyFill="1" applyBorder="1" applyAlignment="1" applyProtection="1">
      <alignment horizontal="left" vertical="center" wrapText="1"/>
      <protection hidden="1"/>
    </xf>
    <xf numFmtId="0" fontId="47" fillId="19" borderId="24" xfId="0" applyFont="1" applyFill="1" applyBorder="1" applyAlignment="1" applyProtection="1">
      <alignment wrapText="1"/>
      <protection hidden="1"/>
    </xf>
    <xf numFmtId="0" fontId="47" fillId="19" borderId="0" xfId="0" applyFont="1" applyFill="1" applyAlignment="1" applyProtection="1">
      <alignment wrapText="1"/>
      <protection hidden="1"/>
    </xf>
    <xf numFmtId="0" fontId="149" fillId="9" borderId="30" xfId="0" applyFont="1" applyFill="1" applyBorder="1" applyAlignment="1" applyProtection="1">
      <alignment horizontal="left" vertical="center" wrapText="1"/>
      <protection hidden="1"/>
    </xf>
    <xf numFmtId="0" fontId="149" fillId="9" borderId="0" xfId="0" applyFont="1" applyFill="1" applyAlignment="1" applyProtection="1">
      <alignment horizontal="left" vertical="center" wrapText="1"/>
      <protection hidden="1"/>
    </xf>
    <xf numFmtId="0" fontId="150" fillId="9" borderId="0" xfId="0" applyFont="1" applyFill="1" applyAlignment="1" applyProtection="1">
      <alignment horizontal="left" vertical="center" wrapText="1"/>
      <protection hidden="1"/>
    </xf>
    <xf numFmtId="0" fontId="151" fillId="9" borderId="0" xfId="0" applyFont="1" applyFill="1" applyAlignment="1" applyProtection="1">
      <alignment horizontal="left" vertical="center" wrapText="1"/>
      <protection hidden="1"/>
    </xf>
    <xf numFmtId="0" fontId="47" fillId="19" borderId="6" xfId="0" applyFont="1" applyFill="1" applyBorder="1" applyProtection="1">
      <protection hidden="1"/>
    </xf>
    <xf numFmtId="0" fontId="93" fillId="9" borderId="27" xfId="0" applyFont="1" applyFill="1" applyBorder="1" applyAlignment="1" applyProtection="1">
      <alignment horizontal="center" vertical="center" wrapText="1"/>
      <protection hidden="1"/>
    </xf>
    <xf numFmtId="0" fontId="47" fillId="12" borderId="0" xfId="0" applyFont="1" applyFill="1" applyProtection="1">
      <protection hidden="1"/>
    </xf>
    <xf numFmtId="1" fontId="47" fillId="9" borderId="0" xfId="0" applyNumberFormat="1" applyFont="1" applyFill="1" applyProtection="1">
      <protection hidden="1"/>
    </xf>
    <xf numFmtId="166" fontId="47" fillId="9" borderId="0" xfId="119" applyNumberFormat="1" applyFont="1" applyFill="1" applyAlignment="1" applyProtection="1">
      <alignment horizontal="center"/>
      <protection hidden="1"/>
    </xf>
    <xf numFmtId="166" fontId="47" fillId="9" borderId="15" xfId="119" applyNumberFormat="1" applyFont="1" applyFill="1" applyBorder="1" applyAlignment="1" applyProtection="1">
      <alignment horizontal="center"/>
      <protection hidden="1"/>
    </xf>
    <xf numFmtId="9" fontId="47" fillId="9" borderId="15" xfId="0" applyNumberFormat="1" applyFont="1" applyFill="1" applyBorder="1" applyAlignment="1" applyProtection="1">
      <alignment horizontal="center" vertical="center"/>
      <protection hidden="1"/>
    </xf>
    <xf numFmtId="166" fontId="136" fillId="9" borderId="1" xfId="0" applyNumberFormat="1" applyFont="1" applyFill="1" applyBorder="1" applyAlignment="1" applyProtection="1">
      <alignment horizontal="left" vertical="center" wrapText="1"/>
      <protection hidden="1"/>
    </xf>
    <xf numFmtId="165" fontId="67" fillId="29" borderId="1" xfId="0" applyNumberFormat="1" applyFont="1" applyFill="1" applyBorder="1" applyAlignment="1" applyProtection="1">
      <alignment horizontal="center" vertical="center" wrapText="1"/>
      <protection hidden="1"/>
    </xf>
    <xf numFmtId="165" fontId="67" fillId="29" borderId="37" xfId="0" applyNumberFormat="1" applyFont="1" applyFill="1" applyBorder="1" applyAlignment="1" applyProtection="1">
      <alignment horizontal="center" vertical="center" wrapText="1"/>
      <protection hidden="1"/>
    </xf>
    <xf numFmtId="0" fontId="67" fillId="9" borderId="0" xfId="0" applyFont="1" applyFill="1" applyAlignment="1" applyProtection="1">
      <alignment wrapText="1"/>
      <protection hidden="1"/>
    </xf>
    <xf numFmtId="1" fontId="67" fillId="9" borderId="0" xfId="0" applyNumberFormat="1" applyFont="1" applyFill="1" applyAlignment="1" applyProtection="1">
      <alignment wrapText="1"/>
      <protection hidden="1"/>
    </xf>
    <xf numFmtId="0" fontId="94" fillId="19" borderId="0" xfId="0" applyFont="1" applyFill="1" applyAlignment="1" applyProtection="1">
      <alignment vertical="center" textRotation="90" wrapText="1"/>
      <protection hidden="1"/>
    </xf>
    <xf numFmtId="1" fontId="67" fillId="9" borderId="0" xfId="0" applyNumberFormat="1" applyFont="1" applyFill="1" applyAlignment="1" applyProtection="1">
      <alignment horizontal="center" vertical="center" wrapText="1"/>
      <protection hidden="1"/>
    </xf>
    <xf numFmtId="1" fontId="67" fillId="12" borderId="0" xfId="0" applyNumberFormat="1" applyFont="1" applyFill="1" applyAlignment="1" applyProtection="1">
      <alignment wrapText="1"/>
      <protection hidden="1"/>
    </xf>
    <xf numFmtId="1" fontId="67" fillId="12" borderId="0" xfId="0" applyNumberFormat="1" applyFont="1" applyFill="1" applyAlignment="1" applyProtection="1">
      <alignment horizontal="right" wrapText="1"/>
      <protection hidden="1"/>
    </xf>
    <xf numFmtId="1" fontId="67" fillId="12" borderId="0" xfId="0" applyNumberFormat="1" applyFont="1" applyFill="1" applyAlignment="1" applyProtection="1">
      <alignment horizontal="left" wrapText="1"/>
      <protection hidden="1"/>
    </xf>
    <xf numFmtId="9" fontId="154" fillId="9" borderId="5" xfId="119" applyFont="1" applyFill="1" applyBorder="1" applyAlignment="1" applyProtection="1">
      <alignment horizontal="center"/>
      <protection hidden="1"/>
    </xf>
    <xf numFmtId="9" fontId="154" fillId="9" borderId="10" xfId="119" applyFont="1" applyFill="1" applyBorder="1" applyAlignment="1" applyProtection="1">
      <alignment horizontal="center"/>
      <protection hidden="1"/>
    </xf>
    <xf numFmtId="9" fontId="154" fillId="9" borderId="34" xfId="119" applyFont="1" applyFill="1" applyBorder="1" applyAlignment="1" applyProtection="1">
      <alignment horizontal="center"/>
      <protection hidden="1"/>
    </xf>
    <xf numFmtId="9" fontId="154" fillId="9" borderId="12" xfId="119" applyFont="1" applyFill="1" applyBorder="1" applyAlignment="1" applyProtection="1">
      <alignment horizontal="center"/>
      <protection hidden="1"/>
    </xf>
    <xf numFmtId="9" fontId="67" fillId="9" borderId="0" xfId="119" applyFont="1" applyFill="1" applyAlignment="1" applyProtection="1">
      <alignment horizontal="center" vertical="center" wrapText="1"/>
      <protection hidden="1"/>
    </xf>
    <xf numFmtId="9" fontId="67" fillId="9" borderId="0" xfId="119" applyFont="1" applyFill="1" applyAlignment="1" applyProtection="1">
      <alignment wrapText="1"/>
      <protection hidden="1"/>
    </xf>
    <xf numFmtId="0" fontId="57" fillId="9" borderId="0" xfId="0" applyFont="1" applyFill="1" applyAlignment="1" applyProtection="1">
      <alignment horizontal="left" vertical="top" wrapText="1"/>
      <protection hidden="1"/>
    </xf>
    <xf numFmtId="0" fontId="67" fillId="0" borderId="15" xfId="0" applyFont="1" applyBorder="1" applyAlignment="1" applyProtection="1">
      <alignment horizontal="center" vertical="center" wrapText="1"/>
      <protection locked="0"/>
    </xf>
    <xf numFmtId="0" fontId="0" fillId="29" borderId="1" xfId="0" applyFill="1" applyBorder="1" applyAlignment="1" applyProtection="1">
      <alignment horizontal="center" vertical="center" wrapText="1"/>
      <protection locked="0"/>
    </xf>
    <xf numFmtId="165" fontId="67" fillId="29" borderId="37" xfId="0" applyNumberFormat="1" applyFont="1" applyFill="1" applyBorder="1" applyAlignment="1" applyProtection="1">
      <alignment horizontal="center" wrapText="1"/>
      <protection hidden="1"/>
    </xf>
    <xf numFmtId="0" fontId="67" fillId="15" borderId="41" xfId="0" applyFont="1" applyFill="1" applyBorder="1" applyAlignment="1" applyProtection="1">
      <alignment horizontal="center" vertical="center" wrapText="1"/>
      <protection locked="0"/>
    </xf>
    <xf numFmtId="9" fontId="75" fillId="9" borderId="0" xfId="119" applyFont="1" applyFill="1" applyAlignment="1" applyProtection="1">
      <alignment vertical="center"/>
      <protection hidden="1"/>
    </xf>
    <xf numFmtId="0" fontId="44" fillId="19" borderId="0" xfId="0" applyFont="1" applyFill="1" applyAlignment="1" applyProtection="1">
      <alignment horizontal="right" vertical="center" wrapText="1"/>
      <protection hidden="1"/>
    </xf>
    <xf numFmtId="0" fontId="54" fillId="19" borderId="0" xfId="0" applyFont="1" applyFill="1" applyAlignment="1" applyProtection="1">
      <alignment horizontal="center" vertical="center" wrapText="1"/>
      <protection hidden="1"/>
    </xf>
    <xf numFmtId="0" fontId="0" fillId="9" borderId="27" xfId="0" applyFill="1" applyBorder="1" applyAlignment="1" applyProtection="1">
      <alignment horizontal="left" vertical="center" wrapText="1"/>
      <protection hidden="1"/>
    </xf>
    <xf numFmtId="1" fontId="136" fillId="9" borderId="1" xfId="0" applyNumberFormat="1" applyFont="1" applyFill="1" applyBorder="1" applyAlignment="1" applyProtection="1">
      <alignment horizontal="center" vertical="center" wrapText="1"/>
      <protection hidden="1"/>
    </xf>
    <xf numFmtId="0" fontId="63" fillId="9" borderId="0" xfId="0" applyFont="1" applyFill="1" applyAlignment="1" applyProtection="1">
      <alignment horizontal="center" vertical="center" wrapText="1"/>
      <protection hidden="1"/>
    </xf>
    <xf numFmtId="14" fontId="63" fillId="9" borderId="0" xfId="0" applyNumberFormat="1" applyFont="1" applyFill="1" applyAlignment="1" applyProtection="1">
      <alignment horizontal="center" vertical="center" wrapText="1"/>
      <protection hidden="1"/>
    </xf>
    <xf numFmtId="165" fontId="0" fillId="19" borderId="0" xfId="0" applyNumberFormat="1" applyFill="1" applyAlignment="1" applyProtection="1">
      <alignment horizontal="center"/>
      <protection hidden="1"/>
    </xf>
    <xf numFmtId="165" fontId="136" fillId="9" borderId="1" xfId="0" applyNumberFormat="1" applyFont="1" applyFill="1" applyBorder="1" applyAlignment="1" applyProtection="1">
      <alignment horizontal="center" vertical="center" wrapText="1"/>
      <protection hidden="1"/>
    </xf>
    <xf numFmtId="0" fontId="136" fillId="9" borderId="1" xfId="0" applyFont="1" applyFill="1" applyBorder="1" applyAlignment="1" applyProtection="1">
      <alignment horizontal="center" vertical="center" wrapText="1"/>
      <protection hidden="1"/>
    </xf>
    <xf numFmtId="165" fontId="76" fillId="9" borderId="0" xfId="0" applyNumberFormat="1" applyFont="1" applyFill="1" applyAlignment="1" applyProtection="1">
      <alignment horizontal="center"/>
      <protection hidden="1"/>
    </xf>
    <xf numFmtId="0" fontId="54" fillId="24" borderId="0" xfId="0" applyFont="1" applyFill="1" applyAlignment="1" applyProtection="1">
      <alignment horizontal="center" vertical="center" wrapText="1"/>
      <protection hidden="1"/>
    </xf>
    <xf numFmtId="0" fontId="54" fillId="25" borderId="0" xfId="0" applyFont="1" applyFill="1" applyAlignment="1" applyProtection="1">
      <alignment horizontal="center" vertical="center" wrapText="1"/>
      <protection hidden="1"/>
    </xf>
    <xf numFmtId="0" fontId="67" fillId="12" borderId="0" xfId="0" applyFont="1" applyFill="1" applyAlignment="1" applyProtection="1">
      <alignment horizontal="center"/>
      <protection hidden="1"/>
    </xf>
    <xf numFmtId="0" fontId="0" fillId="12" borderId="0" xfId="0" applyFill="1" applyAlignment="1" applyProtection="1">
      <alignment horizontal="center" vertical="center"/>
      <protection hidden="1"/>
    </xf>
    <xf numFmtId="0" fontId="0" fillId="12" borderId="0" xfId="0" applyFill="1" applyAlignment="1" applyProtection="1">
      <alignment horizontal="center" vertical="top"/>
      <protection hidden="1"/>
    </xf>
    <xf numFmtId="0" fontId="67" fillId="9" borderId="1" xfId="0" applyFont="1" applyFill="1" applyBorder="1" applyAlignment="1">
      <alignment horizontal="center" vertical="center" wrapText="1"/>
    </xf>
    <xf numFmtId="165" fontId="0" fillId="9" borderId="1" xfId="0" applyNumberFormat="1" applyFill="1" applyBorder="1" applyAlignment="1">
      <alignment horizontal="center" vertical="center" wrapText="1"/>
    </xf>
    <xf numFmtId="1" fontId="0" fillId="9" borderId="1" xfId="0" applyNumberFormat="1" applyFill="1" applyBorder="1" applyAlignment="1">
      <alignment horizontal="center" vertical="center" wrapText="1"/>
    </xf>
    <xf numFmtId="0" fontId="158" fillId="9" borderId="27" xfId="0" applyFont="1" applyFill="1" applyBorder="1" applyAlignment="1" applyProtection="1">
      <alignment horizontal="left" vertical="center" wrapText="1"/>
      <protection hidden="1"/>
    </xf>
    <xf numFmtId="0" fontId="0" fillId="15" borderId="15" xfId="0" applyFill="1" applyBorder="1" applyAlignment="1" applyProtection="1">
      <alignment horizontal="center" vertical="center" wrapText="1" shrinkToFit="1"/>
      <protection locked="0"/>
    </xf>
    <xf numFmtId="0" fontId="0" fillId="9" borderId="0" xfId="0" applyFill="1" applyAlignment="1">
      <alignment vertical="center" wrapText="1"/>
    </xf>
    <xf numFmtId="0" fontId="0" fillId="9" borderId="0" xfId="0" applyFill="1" applyAlignment="1">
      <alignment horizontal="center" vertical="center" wrapText="1"/>
    </xf>
    <xf numFmtId="0" fontId="0" fillId="19" borderId="0" xfId="0" applyFill="1" applyAlignment="1">
      <alignment vertical="center" wrapText="1"/>
    </xf>
    <xf numFmtId="0" fontId="0" fillId="12" borderId="0" xfId="0" applyFill="1" applyAlignment="1">
      <alignment vertical="center" wrapText="1"/>
    </xf>
    <xf numFmtId="0" fontId="0" fillId="9" borderId="0" xfId="0" applyFill="1" applyAlignment="1">
      <alignment horizontal="center" wrapText="1"/>
    </xf>
    <xf numFmtId="0" fontId="142" fillId="19" borderId="0" xfId="0" applyFont="1" applyFill="1" applyAlignment="1">
      <alignment horizontal="center" vertical="center" wrapText="1"/>
    </xf>
    <xf numFmtId="0" fontId="0" fillId="9" borderId="0" xfId="0" applyFill="1" applyAlignment="1">
      <alignment wrapText="1"/>
    </xf>
    <xf numFmtId="1" fontId="111" fillId="19" borderId="0" xfId="0" applyNumberFormat="1" applyFont="1" applyFill="1" applyAlignment="1">
      <alignment horizontal="center" wrapText="1"/>
    </xf>
    <xf numFmtId="0" fontId="111" fillId="19" borderId="0" xfId="0" applyFont="1" applyFill="1" applyAlignment="1">
      <alignment wrapText="1"/>
    </xf>
    <xf numFmtId="0" fontId="111" fillId="19" borderId="0" xfId="0" applyFont="1" applyFill="1" applyAlignment="1">
      <alignment vertical="center" wrapText="1"/>
    </xf>
    <xf numFmtId="0" fontId="83" fillId="9" borderId="0" xfId="0" applyFont="1" applyFill="1" applyAlignment="1">
      <alignment wrapText="1"/>
    </xf>
    <xf numFmtId="0" fontId="0" fillId="12" borderId="0" xfId="0" applyFill="1" applyAlignment="1">
      <alignment wrapText="1"/>
    </xf>
    <xf numFmtId="0" fontId="0" fillId="12" borderId="0" xfId="0" applyFill="1" applyAlignment="1">
      <alignment horizontal="center" vertical="center" wrapText="1"/>
    </xf>
    <xf numFmtId="0" fontId="132" fillId="32" borderId="0" xfId="0" applyFont="1" applyFill="1" applyAlignment="1">
      <alignment vertical="center" wrapText="1"/>
    </xf>
    <xf numFmtId="0" fontId="132" fillId="32" borderId="0" xfId="0" applyFont="1" applyFill="1" applyAlignment="1">
      <alignment horizontal="center" vertical="center" wrapText="1"/>
    </xf>
    <xf numFmtId="0" fontId="50" fillId="19" borderId="0" xfId="0" applyFont="1" applyFill="1" applyAlignment="1">
      <alignment horizontal="center" vertical="center" wrapText="1"/>
    </xf>
    <xf numFmtId="0" fontId="43" fillId="19" borderId="0" xfId="0" applyFont="1" applyFill="1" applyAlignment="1">
      <alignment horizontal="center" vertical="center" wrapText="1"/>
    </xf>
    <xf numFmtId="0" fontId="0" fillId="9" borderId="0" xfId="0" applyFill="1" applyAlignment="1">
      <alignment horizontal="left" vertical="center" wrapText="1"/>
    </xf>
    <xf numFmtId="0" fontId="52" fillId="9" borderId="15" xfId="0" applyFont="1" applyFill="1" applyBorder="1" applyAlignment="1">
      <alignment horizontal="center" vertical="center" wrapText="1"/>
    </xf>
    <xf numFmtId="0" fontId="0" fillId="9" borderId="0" xfId="0" applyFill="1" applyAlignment="1">
      <alignment horizontal="left" wrapText="1"/>
    </xf>
    <xf numFmtId="0" fontId="64" fillId="34" borderId="0" xfId="0" applyFont="1" applyFill="1" applyAlignment="1">
      <alignment horizontal="center" vertical="center" wrapText="1"/>
    </xf>
    <xf numFmtId="1" fontId="44" fillId="34" borderId="0" xfId="121" applyNumberFormat="1" applyFont="1" applyFill="1" applyAlignment="1" applyProtection="1">
      <alignment horizontal="center" vertical="center" wrapText="1"/>
    </xf>
    <xf numFmtId="0" fontId="44" fillId="34" borderId="0" xfId="0" applyFont="1" applyFill="1" applyAlignment="1">
      <alignment horizontal="center" vertical="center" wrapText="1"/>
    </xf>
    <xf numFmtId="0" fontId="84" fillId="9" borderId="0" xfId="0" applyFont="1" applyFill="1" applyAlignment="1">
      <alignment vertical="center" wrapText="1"/>
    </xf>
    <xf numFmtId="0" fontId="51" fillId="9" borderId="0" xfId="0" applyFont="1" applyFill="1" applyAlignment="1">
      <alignment vertical="center" wrapText="1"/>
    </xf>
    <xf numFmtId="0" fontId="0" fillId="19" borderId="0" xfId="0" applyFill="1" applyAlignment="1">
      <alignment wrapText="1"/>
    </xf>
    <xf numFmtId="0" fontId="0" fillId="9" borderId="5" xfId="0" applyFill="1" applyBorder="1" applyAlignment="1">
      <alignment horizontal="center" vertical="center" wrapText="1"/>
    </xf>
    <xf numFmtId="0" fontId="0" fillId="9" borderId="20" xfId="0" applyFill="1" applyBorder="1" applyAlignment="1">
      <alignment horizontal="center" vertical="center" wrapText="1"/>
    </xf>
    <xf numFmtId="1" fontId="0" fillId="29" borderId="1" xfId="0" applyNumberFormat="1" applyFill="1" applyBorder="1" applyAlignment="1">
      <alignment horizontal="center" vertical="center" wrapText="1"/>
    </xf>
    <xf numFmtId="0" fontId="0" fillId="9" borderId="27" xfId="0" applyFill="1" applyBorder="1" applyAlignment="1">
      <alignment horizontal="center" vertical="center" wrapText="1"/>
    </xf>
    <xf numFmtId="1" fontId="44" fillId="34" borderId="0" xfId="121" applyNumberFormat="1" applyFont="1" applyFill="1" applyAlignment="1" applyProtection="1">
      <alignment horizontal="center" vertical="top" wrapText="1"/>
    </xf>
    <xf numFmtId="0" fontId="111" fillId="19" borderId="0" xfId="0" applyFont="1" applyFill="1" applyAlignment="1">
      <alignment horizontal="center" vertical="center" wrapText="1"/>
    </xf>
    <xf numFmtId="1" fontId="68" fillId="30" borderId="1" xfId="0" applyNumberFormat="1" applyFont="1" applyFill="1" applyBorder="1" applyAlignment="1">
      <alignment horizontal="center" vertical="center" wrapText="1"/>
    </xf>
    <xf numFmtId="0" fontId="64" fillId="11" borderId="0" xfId="0" applyFont="1" applyFill="1" applyAlignment="1">
      <alignment horizontal="center" vertical="center" wrapText="1"/>
    </xf>
    <xf numFmtId="1" fontId="44" fillId="11" borderId="0" xfId="121" applyNumberFormat="1" applyFont="1" applyFill="1" applyAlignment="1" applyProtection="1">
      <alignment horizontal="center" wrapText="1"/>
    </xf>
    <xf numFmtId="0" fontId="44" fillId="9" borderId="0" xfId="0" applyFont="1" applyFill="1" applyAlignment="1">
      <alignment horizontal="center" vertical="center" wrapText="1"/>
    </xf>
    <xf numFmtId="1" fontId="44" fillId="9" borderId="0" xfId="121" applyNumberFormat="1" applyFont="1" applyFill="1" applyAlignment="1" applyProtection="1">
      <alignment horizontal="center" wrapText="1"/>
    </xf>
    <xf numFmtId="0" fontId="64" fillId="32" borderId="0" xfId="0" applyFont="1" applyFill="1" applyAlignment="1">
      <alignment horizontal="center" vertical="center" wrapText="1"/>
    </xf>
    <xf numFmtId="1" fontId="88" fillId="33" borderId="0" xfId="0" applyNumberFormat="1" applyFont="1" applyFill="1" applyAlignment="1">
      <alignment horizontal="center" vertical="center" wrapText="1"/>
    </xf>
    <xf numFmtId="0" fontId="43" fillId="9" borderId="0" xfId="0" applyFont="1" applyFill="1" applyAlignment="1">
      <alignment horizontal="center" wrapText="1"/>
    </xf>
    <xf numFmtId="0" fontId="61" fillId="9" borderId="0" xfId="0" applyFont="1" applyFill="1" applyAlignment="1">
      <alignment horizontal="center" vertical="center" wrapText="1"/>
    </xf>
    <xf numFmtId="0" fontId="65" fillId="9" borderId="0" xfId="0" applyFont="1" applyFill="1" applyAlignment="1">
      <alignment horizontal="left" vertical="top" wrapText="1"/>
    </xf>
    <xf numFmtId="1" fontId="87" fillId="28" borderId="0" xfId="0" applyNumberFormat="1" applyFont="1" applyFill="1" applyAlignment="1">
      <alignment horizontal="center" vertical="center" wrapText="1"/>
    </xf>
    <xf numFmtId="1" fontId="88" fillId="28" borderId="0" xfId="0" applyNumberFormat="1" applyFont="1" applyFill="1" applyAlignment="1">
      <alignment horizontal="center" vertical="center" wrapText="1"/>
    </xf>
    <xf numFmtId="1" fontId="111" fillId="19" borderId="0" xfId="0" applyNumberFormat="1" applyFont="1" applyFill="1" applyAlignment="1">
      <alignment horizontal="center" vertical="center" wrapText="1"/>
    </xf>
    <xf numFmtId="0" fontId="51" fillId="9" borderId="0" xfId="0" applyFont="1" applyFill="1" applyAlignment="1">
      <alignment horizontal="center" vertical="center" wrapText="1"/>
    </xf>
    <xf numFmtId="0" fontId="85" fillId="14" borderId="0" xfId="38" applyFont="1" applyFill="1" applyAlignment="1" applyProtection="1">
      <alignment vertical="center" wrapText="1"/>
    </xf>
    <xf numFmtId="0" fontId="85" fillId="9" borderId="0" xfId="38" applyFont="1" applyFill="1" applyAlignment="1" applyProtection="1">
      <alignment vertical="center" wrapText="1"/>
    </xf>
    <xf numFmtId="0" fontId="0" fillId="29" borderId="1" xfId="0" applyFill="1" applyBorder="1" applyAlignment="1">
      <alignment horizontal="center" vertical="center" wrapText="1"/>
    </xf>
    <xf numFmtId="1" fontId="0" fillId="9" borderId="0" xfId="0" applyNumberFormat="1" applyFill="1" applyAlignment="1">
      <alignment horizontal="center" vertical="center" wrapText="1"/>
    </xf>
    <xf numFmtId="1" fontId="88" fillId="31" borderId="0" xfId="0" applyNumberFormat="1" applyFont="1" applyFill="1" applyAlignment="1">
      <alignment horizontal="center" vertical="center" wrapText="1"/>
    </xf>
    <xf numFmtId="1" fontId="88" fillId="23" borderId="0" xfId="0" applyNumberFormat="1" applyFont="1" applyFill="1" applyAlignment="1">
      <alignment horizontal="center" vertical="center" wrapText="1"/>
    </xf>
    <xf numFmtId="0" fontId="43" fillId="9" borderId="0" xfId="0" applyFont="1" applyFill="1" applyAlignment="1">
      <alignment wrapText="1"/>
    </xf>
    <xf numFmtId="0" fontId="111" fillId="12" borderId="0" xfId="0" applyFont="1" applyFill="1" applyAlignment="1">
      <alignment wrapText="1"/>
    </xf>
    <xf numFmtId="0" fontId="111" fillId="12" borderId="0" xfId="0" applyFont="1" applyFill="1" applyAlignment="1">
      <alignment horizontal="center" vertical="center" wrapText="1"/>
    </xf>
    <xf numFmtId="49" fontId="0" fillId="9" borderId="20" xfId="0" applyNumberFormat="1" applyFill="1" applyBorder="1" applyAlignment="1">
      <alignment horizontal="center" wrapText="1"/>
    </xf>
    <xf numFmtId="0" fontId="0" fillId="9" borderId="20" xfId="0" applyFill="1" applyBorder="1" applyAlignment="1">
      <alignment horizontal="left" vertical="center" wrapText="1"/>
    </xf>
    <xf numFmtId="0" fontId="0" fillId="9" borderId="20" xfId="0" applyFill="1" applyBorder="1" applyAlignment="1">
      <alignment horizontal="center" wrapText="1"/>
    </xf>
    <xf numFmtId="0" fontId="0" fillId="9" borderId="5" xfId="0" applyFill="1" applyBorder="1" applyAlignment="1">
      <alignment horizontal="center" wrapText="1"/>
    </xf>
    <xf numFmtId="1" fontId="147" fillId="33" borderId="0" xfId="0" applyNumberFormat="1" applyFont="1" applyFill="1" applyAlignment="1">
      <alignment horizontal="center" vertical="center" wrapText="1"/>
    </xf>
    <xf numFmtId="0" fontId="47" fillId="9" borderId="0" xfId="0" applyFont="1" applyFill="1" applyAlignment="1">
      <alignment horizontal="right" vertical="center" wrapText="1"/>
    </xf>
    <xf numFmtId="1" fontId="0" fillId="9" borderId="0" xfId="0" applyNumberFormat="1" applyFill="1" applyAlignment="1">
      <alignment horizontal="center" wrapText="1"/>
    </xf>
    <xf numFmtId="0" fontId="0" fillId="9" borderId="5" xfId="0" applyFill="1" applyBorder="1" applyAlignment="1">
      <alignment vertical="center" wrapText="1"/>
    </xf>
    <xf numFmtId="0" fontId="83" fillId="9" borderId="5" xfId="0" applyFont="1" applyFill="1" applyBorder="1" applyAlignment="1">
      <alignment horizontal="center" vertical="center" wrapText="1"/>
    </xf>
    <xf numFmtId="0" fontId="0" fillId="26" borderId="1" xfId="0" applyFill="1" applyBorder="1" applyAlignment="1">
      <alignment horizontal="center" vertical="center" wrapText="1"/>
    </xf>
    <xf numFmtId="0" fontId="87" fillId="9" borderId="5" xfId="0" applyFont="1" applyFill="1" applyBorder="1" applyAlignment="1">
      <alignment horizontal="right" vertical="center" wrapText="1"/>
    </xf>
    <xf numFmtId="165" fontId="67" fillId="9" borderId="5" xfId="0" applyNumberFormat="1" applyFont="1" applyFill="1" applyBorder="1" applyAlignment="1">
      <alignment horizontal="center" vertical="center" wrapText="1"/>
    </xf>
    <xf numFmtId="165" fontId="67" fillId="9" borderId="0" xfId="0" applyNumberFormat="1" applyFont="1" applyFill="1" applyAlignment="1">
      <alignment horizontal="center" wrapText="1"/>
    </xf>
    <xf numFmtId="0" fontId="83" fillId="9" borderId="0" xfId="0" applyFont="1" applyFill="1" applyAlignment="1">
      <alignment horizontal="center" vertical="center" wrapText="1"/>
    </xf>
    <xf numFmtId="0" fontId="64" fillId="11" borderId="0" xfId="0" applyFont="1" applyFill="1" applyAlignment="1">
      <alignment horizontal="center" vertical="center"/>
    </xf>
    <xf numFmtId="0" fontId="67" fillId="9" borderId="0" xfId="0" applyFont="1" applyFill="1" applyAlignment="1">
      <alignment horizontal="left" vertical="center"/>
    </xf>
    <xf numFmtId="0" fontId="83" fillId="9" borderId="20" xfId="0" applyFont="1" applyFill="1" applyBorder="1" applyAlignment="1">
      <alignment horizontal="center" vertical="center" wrapText="1"/>
    </xf>
    <xf numFmtId="0" fontId="68" fillId="17" borderId="27" xfId="0" applyFont="1" applyFill="1" applyBorder="1" applyAlignment="1">
      <alignment horizontal="left" vertical="center" wrapText="1"/>
    </xf>
    <xf numFmtId="0" fontId="68" fillId="17" borderId="20" xfId="0" applyFont="1" applyFill="1" applyBorder="1" applyAlignment="1">
      <alignment horizontal="left" vertical="center" wrapText="1"/>
    </xf>
    <xf numFmtId="0" fontId="68" fillId="17" borderId="5" xfId="0" applyFont="1" applyFill="1" applyBorder="1" applyAlignment="1">
      <alignment horizontal="left" vertical="center" wrapText="1"/>
    </xf>
    <xf numFmtId="0" fontId="51" fillId="9" borderId="0" xfId="0" applyFont="1" applyFill="1" applyAlignment="1">
      <alignment horizontal="center" vertical="top" wrapText="1"/>
    </xf>
    <xf numFmtId="0" fontId="65" fillId="9" borderId="0" xfId="0" applyFont="1" applyFill="1" applyAlignment="1">
      <alignment vertical="center" wrapText="1"/>
    </xf>
    <xf numFmtId="0" fontId="65" fillId="9" borderId="5" xfId="0" applyFont="1" applyFill="1" applyBorder="1" applyAlignment="1">
      <alignment horizontal="center" vertical="center" wrapText="1"/>
    </xf>
    <xf numFmtId="0" fontId="65" fillId="9" borderId="0" xfId="0" applyFont="1" applyFill="1" applyAlignment="1">
      <alignment horizontal="left" vertical="center" wrapText="1"/>
    </xf>
    <xf numFmtId="1" fontId="0" fillId="9" borderId="0" xfId="0" applyNumberFormat="1" applyFill="1" applyAlignment="1">
      <alignment wrapText="1"/>
    </xf>
    <xf numFmtId="0" fontId="0" fillId="19" borderId="0" xfId="0" applyFill="1" applyAlignment="1">
      <alignment horizontal="center" wrapText="1"/>
    </xf>
    <xf numFmtId="1" fontId="0" fillId="14" borderId="0" xfId="0" applyNumberFormat="1" applyFill="1" applyAlignment="1">
      <alignment horizontal="center" vertical="center" wrapText="1"/>
    </xf>
    <xf numFmtId="1" fontId="0" fillId="37" borderId="1" xfId="0" applyNumberFormat="1" applyFill="1" applyBorder="1" applyAlignment="1">
      <alignment horizontal="center" vertical="center" wrapText="1"/>
    </xf>
    <xf numFmtId="0" fontId="64" fillId="34" borderId="0" xfId="0" applyFont="1" applyFill="1" applyAlignment="1">
      <alignment horizontal="center" vertical="center"/>
    </xf>
    <xf numFmtId="1" fontId="44" fillId="35" borderId="0" xfId="0" applyNumberFormat="1" applyFont="1" applyFill="1" applyAlignment="1">
      <alignment horizontal="center" vertical="center" wrapText="1"/>
    </xf>
    <xf numFmtId="0" fontId="48" fillId="9" borderId="0" xfId="0" applyFont="1" applyFill="1" applyAlignment="1">
      <alignment vertical="center"/>
    </xf>
    <xf numFmtId="0" fontId="83" fillId="9" borderId="0" xfId="0" applyFont="1" applyFill="1" applyAlignment="1">
      <alignment horizontal="center" vertical="center"/>
    </xf>
    <xf numFmtId="0" fontId="83" fillId="9" borderId="0" xfId="0" applyFont="1" applyFill="1" applyAlignment="1">
      <alignment vertical="center"/>
    </xf>
    <xf numFmtId="0" fontId="67" fillId="9" borderId="0" xfId="0" applyFont="1" applyFill="1" applyAlignment="1">
      <alignment vertical="center"/>
    </xf>
    <xf numFmtId="0" fontId="110" fillId="19" borderId="0" xfId="0" applyFont="1" applyFill="1" applyAlignment="1">
      <alignment horizontal="center" vertical="center" wrapText="1"/>
    </xf>
    <xf numFmtId="0" fontId="146" fillId="9" borderId="0" xfId="0" applyFont="1" applyFill="1" applyAlignment="1">
      <alignment horizontal="center" vertical="top" wrapText="1"/>
    </xf>
    <xf numFmtId="0" fontId="102" fillId="9" borderId="0" xfId="0" applyFont="1" applyFill="1" applyAlignment="1">
      <alignment horizontal="right" wrapText="1" shrinkToFit="1"/>
    </xf>
    <xf numFmtId="0" fontId="102" fillId="9" borderId="0" xfId="0" applyFont="1" applyFill="1" applyAlignment="1">
      <alignment horizontal="left" wrapText="1" shrinkToFit="1"/>
    </xf>
    <xf numFmtId="0" fontId="102" fillId="9" borderId="0" xfId="0" applyFont="1" applyFill="1" applyAlignment="1">
      <alignment horizontal="center" vertical="center" wrapText="1" shrinkToFit="1"/>
    </xf>
    <xf numFmtId="0" fontId="118" fillId="9" borderId="0" xfId="0" applyFont="1" applyFill="1" applyAlignment="1">
      <alignment vertical="center" wrapText="1" shrinkToFit="1"/>
    </xf>
    <xf numFmtId="0" fontId="86" fillId="9" borderId="0" xfId="0" applyFont="1" applyFill="1" applyAlignment="1">
      <alignment vertical="center" wrapText="1" shrinkToFit="1"/>
    </xf>
    <xf numFmtId="1" fontId="102" fillId="9" borderId="0" xfId="0" applyNumberFormat="1" applyFont="1" applyFill="1" applyAlignment="1">
      <alignment horizontal="right" vertical="center" wrapText="1" shrinkToFit="1"/>
    </xf>
    <xf numFmtId="0" fontId="118" fillId="9" borderId="0" xfId="0" applyFont="1" applyFill="1" applyAlignment="1">
      <alignment horizontal="center" vertical="center" wrapText="1" shrinkToFit="1"/>
    </xf>
    <xf numFmtId="1" fontId="102" fillId="9" borderId="0" xfId="0" applyNumberFormat="1" applyFont="1" applyFill="1" applyAlignment="1">
      <alignment horizontal="center" vertical="center" wrapText="1" shrinkToFit="1"/>
    </xf>
    <xf numFmtId="0" fontId="95" fillId="17" borderId="0" xfId="0" applyFont="1" applyFill="1" applyAlignment="1">
      <alignment horizontal="center" vertical="center" wrapText="1"/>
    </xf>
    <xf numFmtId="1" fontId="0" fillId="9" borderId="0" xfId="0" applyNumberFormat="1" applyFill="1" applyAlignment="1">
      <alignment vertical="center" wrapText="1"/>
    </xf>
    <xf numFmtId="1" fontId="0" fillId="19" borderId="0" xfId="0" applyNumberFormat="1" applyFill="1" applyAlignment="1">
      <alignment horizontal="center" vertical="center" wrapText="1"/>
    </xf>
    <xf numFmtId="0" fontId="83" fillId="9" borderId="0" xfId="0" applyFont="1" applyFill="1" applyAlignment="1">
      <alignment horizontal="center" wrapText="1"/>
    </xf>
    <xf numFmtId="165" fontId="56" fillId="19" borderId="0" xfId="121" applyNumberFormat="1" applyFont="1" applyFill="1" applyAlignment="1" applyProtection="1">
      <alignment horizontal="center" wrapText="1"/>
    </xf>
    <xf numFmtId="0" fontId="60" fillId="19" borderId="0" xfId="0" applyFont="1" applyFill="1" applyAlignment="1">
      <alignment horizontal="center" vertical="center" wrapText="1"/>
    </xf>
    <xf numFmtId="0" fontId="60" fillId="19" borderId="0" xfId="0" applyFont="1" applyFill="1" applyAlignment="1">
      <alignment horizontal="left" vertical="center" wrapText="1"/>
    </xf>
    <xf numFmtId="0" fontId="44" fillId="19" borderId="0" xfId="0" applyFont="1" applyFill="1" applyAlignment="1">
      <alignment horizontal="center" vertical="center" wrapText="1"/>
    </xf>
    <xf numFmtId="0" fontId="44" fillId="19" borderId="0" xfId="0" applyFont="1" applyFill="1" applyAlignment="1">
      <alignment vertical="center" wrapText="1"/>
    </xf>
    <xf numFmtId="0" fontId="50" fillId="34" borderId="0" xfId="0" applyFont="1" applyFill="1" applyAlignment="1">
      <alignment horizontal="center" vertical="center" wrapText="1"/>
    </xf>
    <xf numFmtId="0" fontId="43" fillId="34" borderId="0" xfId="0" applyFont="1" applyFill="1" applyAlignment="1">
      <alignment wrapText="1"/>
    </xf>
    <xf numFmtId="0" fontId="60" fillId="34" borderId="0" xfId="0" applyFont="1" applyFill="1" applyAlignment="1">
      <alignment horizontal="left" vertical="center" wrapText="1"/>
    </xf>
    <xf numFmtId="165" fontId="57" fillId="9" borderId="5" xfId="0" applyNumberFormat="1" applyFont="1" applyFill="1" applyBorder="1" applyAlignment="1">
      <alignment horizontal="center" wrapText="1"/>
    </xf>
    <xf numFmtId="0" fontId="52" fillId="9" borderId="5" xfId="0" applyFont="1" applyFill="1" applyBorder="1" applyAlignment="1">
      <alignment wrapText="1"/>
    </xf>
    <xf numFmtId="1" fontId="0" fillId="9" borderId="20" xfId="0" applyNumberFormat="1" applyFill="1" applyBorder="1" applyAlignment="1">
      <alignment horizontal="center" wrapText="1"/>
    </xf>
    <xf numFmtId="0" fontId="50" fillId="11" borderId="0" xfId="0" applyFont="1" applyFill="1" applyAlignment="1">
      <alignment horizontal="center" vertical="center" wrapText="1"/>
    </xf>
    <xf numFmtId="0" fontId="43" fillId="11" borderId="0" xfId="0" applyFont="1" applyFill="1" applyAlignment="1">
      <alignment wrapText="1"/>
    </xf>
    <xf numFmtId="0" fontId="60" fillId="11" borderId="0" xfId="0" applyFont="1" applyFill="1" applyAlignment="1">
      <alignment horizontal="left" vertical="center" wrapText="1"/>
    </xf>
    <xf numFmtId="0" fontId="49" fillId="24" borderId="0" xfId="0" applyFont="1" applyFill="1" applyAlignment="1">
      <alignment horizontal="center" vertical="center" wrapText="1"/>
    </xf>
    <xf numFmtId="0" fontId="55" fillId="24" borderId="0" xfId="0" applyFont="1" applyFill="1" applyAlignment="1">
      <alignment horizontal="left" vertical="center" wrapText="1"/>
    </xf>
    <xf numFmtId="0" fontId="50" fillId="32" borderId="0" xfId="0" applyFont="1" applyFill="1" applyAlignment="1">
      <alignment horizontal="center" vertical="center" wrapText="1"/>
    </xf>
    <xf numFmtId="0" fontId="43" fillId="32" borderId="0" xfId="0" applyFont="1" applyFill="1" applyAlignment="1">
      <alignment wrapText="1"/>
    </xf>
    <xf numFmtId="0" fontId="60" fillId="32" borderId="0" xfId="0" applyFont="1" applyFill="1" applyAlignment="1">
      <alignment horizontal="left" vertical="center" wrapText="1"/>
    </xf>
    <xf numFmtId="9" fontId="81" fillId="9" borderId="0" xfId="119" applyFont="1" applyFill="1" applyAlignment="1" applyProtection="1">
      <alignment vertical="center" wrapText="1"/>
    </xf>
    <xf numFmtId="0" fontId="50" fillId="9" borderId="0" xfId="0" applyFont="1" applyFill="1" applyAlignment="1">
      <alignment horizontal="center" vertical="center" wrapText="1"/>
    </xf>
    <xf numFmtId="0" fontId="60" fillId="9" borderId="0" xfId="0" applyFont="1" applyFill="1" applyAlignment="1">
      <alignment horizontal="left" vertical="center" wrapText="1"/>
    </xf>
    <xf numFmtId="165" fontId="57" fillId="9" borderId="0" xfId="0" applyNumberFormat="1" applyFont="1" applyFill="1" applyAlignment="1">
      <alignment horizontal="center" wrapText="1"/>
    </xf>
    <xf numFmtId="0" fontId="52" fillId="9" borderId="0" xfId="0" applyFont="1" applyFill="1" applyAlignment="1">
      <alignment wrapText="1"/>
    </xf>
    <xf numFmtId="0" fontId="57" fillId="9" borderId="0" xfId="0" applyFont="1" applyFill="1" applyAlignment="1">
      <alignment wrapText="1"/>
    </xf>
    <xf numFmtId="0" fontId="57" fillId="9" borderId="0" xfId="0" applyFont="1" applyFill="1" applyAlignment="1">
      <alignment horizontal="right" wrapText="1"/>
    </xf>
    <xf numFmtId="1" fontId="57" fillId="9" borderId="0" xfId="0" applyNumberFormat="1" applyFont="1" applyFill="1" applyAlignment="1">
      <alignment horizontal="center" wrapText="1"/>
    </xf>
    <xf numFmtId="1" fontId="52" fillId="9" borderId="0" xfId="0" applyNumberFormat="1" applyFont="1" applyFill="1" applyAlignment="1">
      <alignment wrapText="1"/>
    </xf>
    <xf numFmtId="1" fontId="58" fillId="13" borderId="0" xfId="0" applyNumberFormat="1" applyFont="1" applyFill="1" applyAlignment="1">
      <alignment horizontal="center" wrapText="1"/>
    </xf>
    <xf numFmtId="0" fontId="0" fillId="9" borderId="0" xfId="0" applyFill="1" applyAlignment="1">
      <alignment horizontal="right" wrapText="1"/>
    </xf>
    <xf numFmtId="0" fontId="111" fillId="9" borderId="0" xfId="0" applyFont="1" applyFill="1" applyAlignment="1">
      <alignment wrapText="1"/>
    </xf>
    <xf numFmtId="165" fontId="87" fillId="9" borderId="0" xfId="0" applyNumberFormat="1" applyFont="1" applyFill="1" applyAlignment="1">
      <alignment wrapText="1"/>
    </xf>
    <xf numFmtId="0" fontId="111" fillId="9" borderId="0" xfId="0" applyFont="1" applyFill="1" applyAlignment="1">
      <alignment horizontal="center" vertical="center" wrapText="1"/>
    </xf>
    <xf numFmtId="0" fontId="111" fillId="12" borderId="0" xfId="0" applyFont="1" applyFill="1" applyAlignment="1">
      <alignment horizontal="center" wrapText="1"/>
    </xf>
    <xf numFmtId="0" fontId="117" fillId="12" borderId="0" xfId="0" applyFont="1" applyFill="1" applyAlignment="1">
      <alignment horizontal="center" wrapText="1"/>
    </xf>
    <xf numFmtId="1" fontId="0" fillId="9" borderId="0" xfId="0" applyNumberFormat="1" applyFill="1" applyAlignment="1">
      <alignment horizontal="left" wrapText="1"/>
    </xf>
    <xf numFmtId="1" fontId="87" fillId="9" borderId="0" xfId="0" applyNumberFormat="1" applyFont="1" applyFill="1" applyAlignment="1">
      <alignment horizontal="center" vertical="center" wrapText="1"/>
    </xf>
    <xf numFmtId="9" fontId="87" fillId="9" borderId="0" xfId="119" applyFont="1" applyFill="1" applyAlignment="1" applyProtection="1">
      <alignment horizontal="center" vertical="center" wrapText="1"/>
    </xf>
    <xf numFmtId="9" fontId="87" fillId="9" borderId="0" xfId="119" applyFont="1" applyFill="1" applyAlignment="1" applyProtection="1">
      <alignment wrapText="1"/>
    </xf>
    <xf numFmtId="1" fontId="87" fillId="9" borderId="0" xfId="0" applyNumberFormat="1" applyFont="1" applyFill="1" applyAlignment="1">
      <alignment wrapText="1"/>
    </xf>
    <xf numFmtId="1" fontId="87" fillId="12" borderId="0" xfId="0" applyNumberFormat="1" applyFont="1" applyFill="1" applyAlignment="1">
      <alignment wrapText="1"/>
    </xf>
    <xf numFmtId="0" fontId="83" fillId="12" borderId="0" xfId="0" applyFont="1" applyFill="1" applyAlignment="1">
      <alignment wrapText="1"/>
    </xf>
    <xf numFmtId="1" fontId="87" fillId="12" borderId="0" xfId="0" applyNumberFormat="1" applyFont="1" applyFill="1" applyAlignment="1">
      <alignment horizontal="right" wrapText="1"/>
    </xf>
    <xf numFmtId="1" fontId="87" fillId="12" borderId="0" xfId="0" applyNumberFormat="1" applyFont="1" applyFill="1" applyAlignment="1">
      <alignment horizontal="left" wrapText="1"/>
    </xf>
    <xf numFmtId="0" fontId="49" fillId="26" borderId="0" xfId="0" applyFont="1" applyFill="1" applyAlignment="1">
      <alignment horizontal="center" vertical="center" wrapText="1"/>
    </xf>
    <xf numFmtId="2" fontId="0" fillId="19" borderId="0" xfId="0" applyNumberFormat="1" applyFill="1" applyAlignment="1">
      <alignment horizontal="center" vertical="center" wrapText="1"/>
    </xf>
    <xf numFmtId="0" fontId="0" fillId="12" borderId="0" xfId="0" applyFill="1" applyAlignment="1">
      <alignment horizontal="center" wrapText="1"/>
    </xf>
    <xf numFmtId="0" fontId="0" fillId="19" borderId="0" xfId="0" applyFill="1" applyAlignment="1">
      <alignment horizontal="center" vertical="center" wrapText="1"/>
    </xf>
    <xf numFmtId="0" fontId="0" fillId="9" borderId="0" xfId="0" applyFill="1"/>
    <xf numFmtId="1" fontId="0" fillId="9" borderId="0" xfId="0" applyNumberFormat="1" applyFill="1"/>
    <xf numFmtId="0" fontId="0" fillId="12" borderId="0" xfId="0" applyFill="1"/>
    <xf numFmtId="0" fontId="131" fillId="19" borderId="0" xfId="0" applyFont="1" applyFill="1" applyAlignment="1">
      <alignment vertical="center" wrapText="1"/>
    </xf>
    <xf numFmtId="0" fontId="53" fillId="19" borderId="0" xfId="0" applyFont="1" applyFill="1" applyAlignment="1">
      <alignment horizontal="right" vertical="center" wrapText="1"/>
    </xf>
    <xf numFmtId="0" fontId="0" fillId="19" borderId="0" xfId="0" applyFill="1"/>
    <xf numFmtId="0" fontId="62" fillId="9" borderId="0" xfId="0" applyFont="1" applyFill="1" applyAlignment="1">
      <alignment vertical="center"/>
    </xf>
    <xf numFmtId="0" fontId="0" fillId="9" borderId="0" xfId="0" applyFill="1" applyAlignment="1">
      <alignment vertical="center"/>
    </xf>
    <xf numFmtId="0" fontId="10" fillId="9" borderId="0" xfId="0" applyFont="1" applyFill="1" applyAlignment="1">
      <alignment vertical="center"/>
    </xf>
    <xf numFmtId="0" fontId="10" fillId="9" borderId="0" xfId="0" applyFont="1" applyFill="1" applyAlignment="1">
      <alignment horizontal="center" vertical="center"/>
    </xf>
    <xf numFmtId="0" fontId="10" fillId="9" borderId="0" xfId="0" applyFont="1" applyFill="1" applyAlignment="1">
      <alignment vertical="center" wrapText="1"/>
    </xf>
    <xf numFmtId="0" fontId="11" fillId="9" borderId="0" xfId="0" applyFont="1" applyFill="1" applyAlignment="1">
      <alignment vertical="center"/>
    </xf>
    <xf numFmtId="0" fontId="145" fillId="9" borderId="0" xfId="0" applyFont="1" applyFill="1" applyAlignment="1">
      <alignment vertical="center"/>
    </xf>
    <xf numFmtId="0" fontId="67" fillId="17" borderId="0" xfId="0" applyFont="1" applyFill="1" applyAlignment="1">
      <alignment vertical="center"/>
    </xf>
    <xf numFmtId="0" fontId="10" fillId="15" borderId="13" xfId="0" applyFont="1" applyFill="1" applyBorder="1" applyAlignment="1">
      <alignment vertical="center"/>
    </xf>
    <xf numFmtId="0" fontId="10" fillId="15" borderId="18" xfId="0" applyFont="1" applyFill="1" applyBorder="1" applyAlignment="1">
      <alignment vertical="center"/>
    </xf>
    <xf numFmtId="0" fontId="10" fillId="15" borderId="19" xfId="0" applyFont="1" applyFill="1" applyBorder="1" applyAlignment="1">
      <alignment vertical="center" wrapText="1"/>
    </xf>
    <xf numFmtId="0" fontId="10" fillId="37" borderId="1" xfId="0" applyFont="1" applyFill="1" applyBorder="1" applyAlignment="1">
      <alignment vertical="center"/>
    </xf>
    <xf numFmtId="0" fontId="10" fillId="37" borderId="20" xfId="0" applyFont="1" applyFill="1" applyBorder="1" applyAlignment="1">
      <alignment vertical="center"/>
    </xf>
    <xf numFmtId="0" fontId="10" fillId="37" borderId="30" xfId="0" applyFont="1" applyFill="1" applyBorder="1" applyAlignment="1">
      <alignment vertical="center" wrapText="1"/>
    </xf>
    <xf numFmtId="0" fontId="14" fillId="9" borderId="0" xfId="0" applyFont="1" applyFill="1" applyAlignment="1">
      <alignment horizontal="center" vertical="center" wrapText="1"/>
    </xf>
    <xf numFmtId="0" fontId="10" fillId="9" borderId="0" xfId="0" applyFont="1" applyFill="1" applyAlignment="1">
      <alignment horizontal="left" vertical="center" wrapText="1"/>
    </xf>
    <xf numFmtId="0" fontId="12" fillId="9" borderId="0" xfId="38" applyFont="1" applyFill="1" applyAlignment="1" applyProtection="1">
      <alignment vertical="center"/>
    </xf>
    <xf numFmtId="9" fontId="10" fillId="9" borderId="0" xfId="119" applyFont="1" applyFill="1" applyAlignment="1" applyProtection="1">
      <alignment vertical="center"/>
    </xf>
    <xf numFmtId="0" fontId="111" fillId="12" borderId="0" xfId="0" applyFont="1" applyFill="1" applyAlignment="1">
      <alignment horizontal="right"/>
    </xf>
    <xf numFmtId="0" fontId="111" fillId="12" borderId="0" xfId="0" applyFont="1" applyFill="1"/>
    <xf numFmtId="0" fontId="0" fillId="12" borderId="0" xfId="0" applyFill="1" applyAlignment="1">
      <alignment horizontal="center"/>
    </xf>
    <xf numFmtId="0" fontId="65" fillId="16" borderId="15" xfId="0" applyFont="1" applyFill="1" applyBorder="1" applyAlignment="1" applyProtection="1">
      <alignment horizontal="center" vertical="center" wrapText="1"/>
      <protection locked="0"/>
    </xf>
    <xf numFmtId="0" fontId="60" fillId="9" borderId="0" xfId="0" applyFont="1" applyFill="1" applyAlignment="1">
      <alignment horizontal="center" vertical="center" wrapText="1"/>
    </xf>
    <xf numFmtId="0" fontId="96" fillId="9" borderId="0" xfId="0" applyFont="1" applyFill="1" applyAlignment="1">
      <alignment horizontal="center" vertical="center" wrapText="1"/>
    </xf>
    <xf numFmtId="0" fontId="47" fillId="9" borderId="15" xfId="0" applyFont="1" applyFill="1" applyBorder="1" applyAlignment="1">
      <alignment horizontal="center" vertical="center" wrapText="1"/>
    </xf>
    <xf numFmtId="0" fontId="0" fillId="29" borderId="15" xfId="0" applyFill="1" applyBorder="1" applyAlignment="1">
      <alignment horizontal="center" vertical="center" wrapText="1"/>
    </xf>
    <xf numFmtId="0" fontId="67" fillId="9" borderId="0" xfId="0" applyFont="1" applyFill="1" applyAlignment="1">
      <alignment horizontal="center" vertical="center" wrapText="1"/>
    </xf>
    <xf numFmtId="0" fontId="44" fillId="11" borderId="0" xfId="0" applyFont="1" applyFill="1" applyAlignment="1">
      <alignment horizontal="center" vertical="center" wrapText="1"/>
    </xf>
    <xf numFmtId="0" fontId="67" fillId="9" borderId="0" xfId="0" applyFont="1" applyFill="1" applyAlignment="1">
      <alignment horizontal="center" wrapText="1"/>
    </xf>
    <xf numFmtId="1" fontId="43" fillId="11" borderId="0" xfId="121" applyNumberFormat="1" applyFont="1" applyFill="1" applyAlignment="1" applyProtection="1">
      <alignment wrapText="1"/>
    </xf>
    <xf numFmtId="0" fontId="83" fillId="9" borderId="27" xfId="0" applyFont="1" applyFill="1" applyBorder="1" applyAlignment="1">
      <alignment horizontal="center" vertical="center" wrapText="1"/>
    </xf>
    <xf numFmtId="0" fontId="50" fillId="19" borderId="0" xfId="0" applyFont="1" applyFill="1" applyAlignment="1">
      <alignment vertical="center" wrapText="1"/>
    </xf>
    <xf numFmtId="0" fontId="49" fillId="9" borderId="0" xfId="0" applyFont="1" applyFill="1" applyAlignment="1">
      <alignment horizontal="center" vertical="center" wrapText="1"/>
    </xf>
    <xf numFmtId="1" fontId="44" fillId="32" borderId="0" xfId="121" applyNumberFormat="1" applyFont="1" applyFill="1" applyAlignment="1" applyProtection="1">
      <alignment horizontal="center" vertical="center" wrapText="1"/>
    </xf>
    <xf numFmtId="1" fontId="83" fillId="9" borderId="0" xfId="0" applyNumberFormat="1" applyFont="1" applyFill="1" applyAlignment="1">
      <alignment wrapText="1"/>
    </xf>
    <xf numFmtId="0" fontId="44" fillId="32" borderId="0" xfId="0" applyFont="1" applyFill="1" applyAlignment="1">
      <alignment horizontal="center" vertical="center" wrapText="1"/>
    </xf>
    <xf numFmtId="1" fontId="47" fillId="9" borderId="0" xfId="121" applyNumberFormat="1" applyFont="1" applyFill="1" applyAlignment="1" applyProtection="1">
      <alignment horizontal="center" vertical="center" wrapText="1"/>
    </xf>
    <xf numFmtId="1" fontId="110" fillId="9" borderId="0" xfId="0" applyNumberFormat="1" applyFont="1" applyFill="1" applyAlignment="1">
      <alignment horizontal="center" vertical="center" wrapText="1"/>
    </xf>
    <xf numFmtId="1" fontId="110" fillId="19" borderId="0" xfId="121" applyNumberFormat="1" applyFont="1" applyFill="1" applyAlignment="1" applyProtection="1">
      <alignment horizontal="center" vertical="center" wrapText="1"/>
    </xf>
    <xf numFmtId="0" fontId="47" fillId="14" borderId="1" xfId="0" applyFont="1" applyFill="1" applyBorder="1" applyAlignment="1">
      <alignment horizontal="center" vertical="center" wrapText="1"/>
    </xf>
    <xf numFmtId="0" fontId="83" fillId="9" borderId="0" xfId="0" applyFont="1" applyFill="1" applyAlignment="1">
      <alignment vertical="center" wrapText="1"/>
    </xf>
    <xf numFmtId="0" fontId="67" fillId="9" borderId="0" xfId="0" applyFont="1" applyFill="1" applyAlignment="1">
      <alignment vertical="center" wrapText="1"/>
    </xf>
    <xf numFmtId="1" fontId="44" fillId="11" borderId="0" xfId="121" applyNumberFormat="1" applyFont="1" applyFill="1" applyAlignment="1" applyProtection="1">
      <alignment horizontal="center" vertical="center" wrapText="1"/>
    </xf>
    <xf numFmtId="1" fontId="110" fillId="19" borderId="0" xfId="0" applyNumberFormat="1" applyFont="1" applyFill="1" applyAlignment="1">
      <alignment horizontal="center" vertical="center" wrapText="1"/>
    </xf>
    <xf numFmtId="1" fontId="83" fillId="9" borderId="0" xfId="0" applyNumberFormat="1" applyFont="1" applyFill="1" applyAlignment="1">
      <alignment vertical="center" wrapText="1"/>
    </xf>
    <xf numFmtId="0" fontId="52" fillId="12" borderId="0" xfId="0" applyFont="1" applyFill="1"/>
    <xf numFmtId="0" fontId="0" fillId="9" borderId="27" xfId="0" applyFill="1" applyBorder="1" applyAlignment="1">
      <alignment horizontal="center" wrapText="1"/>
    </xf>
    <xf numFmtId="1" fontId="44" fillId="9" borderId="0" xfId="121" applyNumberFormat="1" applyFont="1" applyFill="1" applyAlignment="1" applyProtection="1">
      <alignment horizontal="center" vertical="center" wrapText="1"/>
    </xf>
    <xf numFmtId="1" fontId="55" fillId="9" borderId="0" xfId="0" applyNumberFormat="1" applyFont="1" applyFill="1" applyAlignment="1">
      <alignment horizontal="center" vertical="center" wrapText="1"/>
    </xf>
    <xf numFmtId="1" fontId="83" fillId="9" borderId="0" xfId="0" applyNumberFormat="1" applyFont="1" applyFill="1" applyAlignment="1">
      <alignment horizontal="center" wrapText="1"/>
    </xf>
    <xf numFmtId="1" fontId="55" fillId="21" borderId="15" xfId="0" applyNumberFormat="1" applyFont="1" applyFill="1" applyBorder="1" applyAlignment="1">
      <alignment horizontal="center" vertical="center" wrapText="1"/>
    </xf>
    <xf numFmtId="0" fontId="87" fillId="9" borderId="0" xfId="0" applyFont="1" applyFill="1" applyAlignment="1">
      <alignment horizontal="left" vertical="center" wrapText="1"/>
    </xf>
    <xf numFmtId="0" fontId="67" fillId="9" borderId="0" xfId="0" applyFont="1" applyFill="1" applyAlignment="1">
      <alignment horizontal="left" vertical="center" wrapText="1"/>
    </xf>
    <xf numFmtId="1" fontId="113" fillId="9" borderId="0" xfId="0" applyNumberFormat="1" applyFont="1" applyFill="1" applyAlignment="1">
      <alignment horizontal="center" vertical="center"/>
    </xf>
    <xf numFmtId="0" fontId="0" fillId="9" borderId="0" xfId="0" applyFill="1" applyAlignment="1">
      <alignment horizontal="right" vertical="center" wrapText="1"/>
    </xf>
    <xf numFmtId="1" fontId="99" fillId="9" borderId="0" xfId="0" applyNumberFormat="1" applyFont="1" applyFill="1" applyAlignment="1">
      <alignment horizontal="center" vertical="center" wrapText="1" shrinkToFit="1"/>
    </xf>
    <xf numFmtId="165" fontId="83" fillId="9" borderId="0" xfId="0" applyNumberFormat="1" applyFont="1" applyFill="1" applyAlignment="1">
      <alignment wrapText="1"/>
    </xf>
    <xf numFmtId="0" fontId="45" fillId="21" borderId="0" xfId="0" applyFont="1" applyFill="1" applyAlignment="1">
      <alignment horizontal="center" vertical="center" wrapText="1" shrinkToFit="1"/>
    </xf>
    <xf numFmtId="0" fontId="2" fillId="21" borderId="0" xfId="0" applyFont="1" applyFill="1" applyAlignment="1">
      <alignment horizontal="center" vertical="center" wrapText="1" shrinkToFit="1"/>
    </xf>
    <xf numFmtId="0" fontId="45" fillId="9" borderId="0" xfId="0" applyFont="1" applyFill="1" applyAlignment="1">
      <alignment vertical="center" wrapText="1"/>
    </xf>
    <xf numFmtId="0" fontId="52" fillId="9" borderId="5" xfId="0" applyFont="1" applyFill="1" applyBorder="1" applyAlignment="1">
      <alignment horizontal="center" vertical="center" wrapText="1" shrinkToFit="1"/>
    </xf>
    <xf numFmtId="0" fontId="108" fillId="9" borderId="0" xfId="0" applyFont="1" applyFill="1" applyAlignment="1">
      <alignment horizontal="center" vertical="center" wrapText="1"/>
    </xf>
    <xf numFmtId="1" fontId="108" fillId="9" borderId="0" xfId="0" applyNumberFormat="1" applyFont="1" applyFill="1" applyAlignment="1">
      <alignment horizontal="center" vertical="center" wrapText="1"/>
    </xf>
    <xf numFmtId="0" fontId="52" fillId="9" borderId="20" xfId="0" applyFont="1" applyFill="1" applyBorder="1" applyAlignment="1">
      <alignment horizontal="center" vertical="center" wrapText="1" shrinkToFit="1"/>
    </xf>
    <xf numFmtId="0" fontId="47" fillId="9" borderId="0" xfId="0" applyFont="1" applyFill="1" applyAlignment="1">
      <alignment horizontal="center" vertical="center" wrapText="1"/>
    </xf>
    <xf numFmtId="0" fontId="45" fillId="9" borderId="0" xfId="0" applyFont="1" applyFill="1" applyAlignment="1">
      <alignment horizontal="center" vertical="center" wrapText="1"/>
    </xf>
    <xf numFmtId="1" fontId="108" fillId="9" borderId="0" xfId="0" applyNumberFormat="1" applyFont="1" applyFill="1" applyAlignment="1">
      <alignment wrapText="1"/>
    </xf>
    <xf numFmtId="0" fontId="159" fillId="9" borderId="5" xfId="0" applyFont="1" applyFill="1" applyBorder="1" applyAlignment="1">
      <alignment vertical="top" wrapText="1" shrinkToFit="1"/>
    </xf>
    <xf numFmtId="1" fontId="83" fillId="9" borderId="0" xfId="0" applyNumberFormat="1" applyFont="1" applyFill="1" applyAlignment="1">
      <alignment horizontal="center" vertical="center" wrapText="1"/>
    </xf>
    <xf numFmtId="0" fontId="52" fillId="9" borderId="0" xfId="0" applyFont="1" applyFill="1" applyAlignment="1">
      <alignment vertical="center" wrapText="1"/>
    </xf>
    <xf numFmtId="0" fontId="53" fillId="19" borderId="0" xfId="0" applyFont="1" applyFill="1" applyAlignment="1">
      <alignment horizontal="center" vertical="center" wrapText="1"/>
    </xf>
    <xf numFmtId="0" fontId="61" fillId="19" borderId="0" xfId="0" applyFont="1" applyFill="1" applyAlignment="1">
      <alignment vertical="center" wrapText="1"/>
    </xf>
    <xf numFmtId="0" fontId="141" fillId="19" borderId="0" xfId="0" applyFont="1" applyFill="1" applyAlignment="1">
      <alignment vertical="center" wrapText="1"/>
    </xf>
    <xf numFmtId="1" fontId="57" fillId="9" borderId="5" xfId="0" applyNumberFormat="1" applyFont="1" applyFill="1" applyBorder="1" applyAlignment="1">
      <alignment horizontal="center" wrapText="1"/>
    </xf>
    <xf numFmtId="1" fontId="52" fillId="9" borderId="5" xfId="0" applyNumberFormat="1" applyFont="1" applyFill="1" applyBorder="1" applyAlignment="1">
      <alignment wrapText="1"/>
    </xf>
    <xf numFmtId="1" fontId="102" fillId="9" borderId="5" xfId="0" applyNumberFormat="1" applyFont="1" applyFill="1" applyBorder="1" applyAlignment="1">
      <alignment wrapText="1"/>
    </xf>
    <xf numFmtId="1" fontId="59" fillId="9" borderId="5" xfId="0" applyNumberFormat="1" applyFont="1" applyFill="1" applyBorder="1" applyAlignment="1">
      <alignment horizontal="center" wrapText="1"/>
    </xf>
    <xf numFmtId="1" fontId="102" fillId="9" borderId="20" xfId="0" applyNumberFormat="1" applyFont="1" applyFill="1" applyBorder="1" applyAlignment="1">
      <alignment wrapText="1"/>
    </xf>
    <xf numFmtId="1" fontId="59" fillId="9" borderId="20" xfId="0" applyNumberFormat="1" applyFont="1" applyFill="1" applyBorder="1" applyAlignment="1">
      <alignment horizontal="center" wrapText="1"/>
    </xf>
    <xf numFmtId="1" fontId="102" fillId="9" borderId="0" xfId="0" applyNumberFormat="1" applyFont="1" applyFill="1" applyAlignment="1">
      <alignment wrapText="1"/>
    </xf>
    <xf numFmtId="1" fontId="65" fillId="9" borderId="0" xfId="0" applyNumberFormat="1" applyFont="1" applyFill="1" applyAlignment="1">
      <alignment horizontal="center" wrapText="1"/>
    </xf>
    <xf numFmtId="2" fontId="67" fillId="9" borderId="0" xfId="0" applyNumberFormat="1" applyFont="1" applyFill="1" applyAlignment="1">
      <alignment horizontal="center" vertical="center" wrapText="1"/>
    </xf>
    <xf numFmtId="10" fontId="67" fillId="9" borderId="0" xfId="119" applyNumberFormat="1" applyFont="1" applyFill="1" applyAlignment="1" applyProtection="1">
      <alignment wrapText="1"/>
    </xf>
    <xf numFmtId="10" fontId="67" fillId="9" borderId="0" xfId="119" applyNumberFormat="1" applyFont="1" applyFill="1" applyAlignment="1" applyProtection="1">
      <alignment horizontal="center" vertical="center" wrapText="1"/>
    </xf>
    <xf numFmtId="0" fontId="67" fillId="9" borderId="0" xfId="0" applyFont="1" applyFill="1" applyAlignment="1">
      <alignment wrapText="1"/>
    </xf>
    <xf numFmtId="1" fontId="67" fillId="9" borderId="0" xfId="0" applyNumberFormat="1" applyFont="1" applyFill="1" applyAlignment="1">
      <alignment wrapText="1"/>
    </xf>
    <xf numFmtId="1" fontId="67" fillId="9" borderId="0" xfId="0" applyNumberFormat="1" applyFont="1" applyFill="1" applyAlignment="1">
      <alignment horizontal="center" vertical="center" wrapText="1"/>
    </xf>
    <xf numFmtId="1" fontId="67" fillId="12" borderId="0" xfId="0" applyNumberFormat="1" applyFont="1" applyFill="1" applyAlignment="1">
      <alignment wrapText="1"/>
    </xf>
    <xf numFmtId="0" fontId="67" fillId="12" borderId="0" xfId="0" applyFont="1" applyFill="1" applyAlignment="1">
      <alignment wrapText="1"/>
    </xf>
    <xf numFmtId="1" fontId="67" fillId="12" borderId="0" xfId="0" applyNumberFormat="1" applyFont="1" applyFill="1" applyAlignment="1">
      <alignment horizontal="right" wrapText="1"/>
    </xf>
    <xf numFmtId="1" fontId="67" fillId="12" borderId="0" xfId="0" applyNumberFormat="1" applyFont="1" applyFill="1" applyAlignment="1">
      <alignment horizontal="left" wrapText="1"/>
    </xf>
    <xf numFmtId="9" fontId="67" fillId="9" borderId="0" xfId="119" applyFont="1" applyFill="1" applyAlignment="1" applyProtection="1">
      <alignment wrapText="1"/>
    </xf>
    <xf numFmtId="9" fontId="67" fillId="9" borderId="0" xfId="119" applyFont="1" applyFill="1" applyAlignment="1" applyProtection="1">
      <alignment horizontal="center" vertical="center" wrapText="1"/>
    </xf>
    <xf numFmtId="0" fontId="67" fillId="19" borderId="0" xfId="0" applyFont="1" applyFill="1" applyAlignment="1">
      <alignment horizontal="center" wrapText="1"/>
    </xf>
    <xf numFmtId="0" fontId="153" fillId="9" borderId="0" xfId="0" applyFont="1" applyFill="1" applyAlignment="1">
      <alignment wrapText="1"/>
    </xf>
    <xf numFmtId="0" fontId="83" fillId="9" borderId="0" xfId="0" applyFont="1" applyFill="1" applyAlignment="1">
      <alignment horizontal="right" wrapText="1"/>
    </xf>
    <xf numFmtId="0" fontId="44" fillId="32" borderId="0" xfId="0" applyFont="1" applyFill="1" applyAlignment="1">
      <alignment horizontal="center" vertical="center"/>
    </xf>
    <xf numFmtId="0" fontId="44" fillId="32" borderId="15" xfId="0" applyFont="1" applyFill="1" applyBorder="1" applyAlignment="1">
      <alignment horizontal="center" vertical="center" wrapText="1"/>
    </xf>
    <xf numFmtId="0" fontId="0" fillId="9" borderId="7" xfId="0" applyFill="1" applyBorder="1" applyAlignment="1">
      <alignment vertical="center" wrapText="1"/>
    </xf>
    <xf numFmtId="0" fontId="0" fillId="0" borderId="28" xfId="0" applyBorder="1" applyAlignment="1">
      <alignment vertical="center" wrapText="1"/>
    </xf>
    <xf numFmtId="0" fontId="44" fillId="11" borderId="0" xfId="0" applyFont="1" applyFill="1" applyAlignment="1">
      <alignment horizontal="center" vertical="center"/>
    </xf>
    <xf numFmtId="0" fontId="44" fillId="11" borderId="15" xfId="0" applyFont="1" applyFill="1" applyBorder="1" applyAlignment="1">
      <alignment horizontal="center" vertical="center" wrapText="1"/>
    </xf>
    <xf numFmtId="0" fontId="0" fillId="12" borderId="0" xfId="0" applyFill="1" applyAlignment="1">
      <alignment horizontal="left" vertical="center" wrapText="1"/>
    </xf>
    <xf numFmtId="0" fontId="44" fillId="9" borderId="0" xfId="0" applyFont="1" applyFill="1" applyAlignment="1">
      <alignment horizontal="center" vertical="center"/>
    </xf>
    <xf numFmtId="0" fontId="47" fillId="21" borderId="0" xfId="0" applyFont="1" applyFill="1" applyAlignment="1">
      <alignment horizontal="center" vertical="center" wrapText="1" shrinkToFit="1"/>
    </xf>
    <xf numFmtId="0" fontId="45" fillId="9" borderId="0" xfId="0" applyFont="1" applyFill="1" applyAlignment="1">
      <alignment wrapText="1"/>
    </xf>
    <xf numFmtId="0" fontId="0" fillId="9" borderId="5" xfId="0" applyFill="1" applyBorder="1" applyAlignment="1">
      <alignment horizontal="center" vertical="center" wrapText="1" shrinkToFit="1"/>
    </xf>
    <xf numFmtId="0" fontId="0" fillId="9" borderId="20" xfId="0" applyFill="1" applyBorder="1" applyAlignment="1">
      <alignment horizontal="center" vertical="center" wrapText="1" shrinkToFit="1"/>
    </xf>
    <xf numFmtId="1" fontId="45" fillId="9" borderId="0" xfId="0" applyNumberFormat="1" applyFont="1" applyFill="1" applyAlignment="1">
      <alignment horizontal="center" vertical="center" wrapText="1"/>
    </xf>
    <xf numFmtId="0" fontId="45" fillId="9" borderId="0" xfId="0" applyFont="1" applyFill="1" applyAlignment="1">
      <alignment horizontal="left" vertical="center" wrapText="1" shrinkToFit="1"/>
    </xf>
    <xf numFmtId="1" fontId="106" fillId="9" borderId="0" xfId="0" applyNumberFormat="1" applyFont="1" applyFill="1" applyAlignment="1">
      <alignment horizontal="center" vertical="center" wrapText="1" shrinkToFit="1"/>
    </xf>
    <xf numFmtId="1" fontId="45" fillId="9" borderId="0" xfId="0" applyNumberFormat="1" applyFont="1" applyFill="1" applyAlignment="1">
      <alignment wrapText="1"/>
    </xf>
    <xf numFmtId="165" fontId="60" fillId="19" borderId="0" xfId="121" applyNumberFormat="1" applyFont="1" applyFill="1" applyAlignment="1" applyProtection="1">
      <alignment horizontal="center" vertical="center" wrapText="1"/>
    </xf>
    <xf numFmtId="165" fontId="58" fillId="13" borderId="0" xfId="0" applyNumberFormat="1" applyFont="1" applyFill="1" applyAlignment="1">
      <alignment horizontal="center" vertical="center" wrapText="1"/>
    </xf>
    <xf numFmtId="181" fontId="83" fillId="9" borderId="0" xfId="0" applyNumberFormat="1" applyFont="1" applyFill="1" applyAlignment="1">
      <alignment wrapText="1"/>
    </xf>
    <xf numFmtId="181" fontId="0" fillId="9" borderId="0" xfId="0" applyNumberFormat="1" applyFill="1" applyAlignment="1">
      <alignment wrapText="1"/>
    </xf>
    <xf numFmtId="0" fontId="60" fillId="32" borderId="5" xfId="0" applyFont="1" applyFill="1" applyBorder="1" applyAlignment="1">
      <alignment horizontal="left" vertical="center" wrapText="1"/>
    </xf>
    <xf numFmtId="0" fontId="57" fillId="9" borderId="5" xfId="0" applyFont="1" applyFill="1" applyBorder="1" applyAlignment="1">
      <alignment horizontal="center" vertical="center" wrapText="1"/>
    </xf>
    <xf numFmtId="0" fontId="52" fillId="9" borderId="5" xfId="0" applyFont="1" applyFill="1" applyBorder="1" applyAlignment="1">
      <alignment vertical="center" wrapText="1"/>
    </xf>
    <xf numFmtId="1" fontId="59" fillId="9" borderId="5" xfId="0" applyNumberFormat="1" applyFont="1" applyFill="1" applyBorder="1" applyAlignment="1">
      <alignment horizontal="center" vertical="center" wrapText="1"/>
    </xf>
    <xf numFmtId="0" fontId="52" fillId="9" borderId="20" xfId="0" applyFont="1" applyFill="1" applyBorder="1" applyAlignment="1">
      <alignment vertical="center" wrapText="1"/>
    </xf>
    <xf numFmtId="1" fontId="59" fillId="9" borderId="20" xfId="0" applyNumberFormat="1" applyFont="1" applyFill="1" applyBorder="1" applyAlignment="1">
      <alignment horizontal="center" vertical="center" wrapText="1"/>
    </xf>
    <xf numFmtId="0" fontId="60" fillId="11" borderId="5" xfId="0" applyFont="1" applyFill="1" applyBorder="1" applyAlignment="1">
      <alignment horizontal="left" vertical="center" wrapText="1"/>
    </xf>
    <xf numFmtId="0" fontId="99" fillId="9" borderId="0" xfId="0" applyFont="1" applyFill="1" applyAlignment="1">
      <alignment vertical="center" wrapText="1"/>
    </xf>
    <xf numFmtId="0" fontId="57" fillId="9" borderId="0" xfId="0" applyFont="1" applyFill="1" applyAlignment="1">
      <alignment horizontal="center" vertical="center" wrapText="1"/>
    </xf>
    <xf numFmtId="9" fontId="83" fillId="9" borderId="0" xfId="119" applyFont="1" applyFill="1" applyAlignment="1" applyProtection="1">
      <alignment horizontal="center" vertical="center" wrapText="1"/>
    </xf>
    <xf numFmtId="181" fontId="102" fillId="9" borderId="0" xfId="0" applyNumberFormat="1" applyFont="1" applyFill="1" applyAlignment="1">
      <alignment horizontal="center" vertical="center" wrapText="1"/>
    </xf>
    <xf numFmtId="0" fontId="57" fillId="9" borderId="0" xfId="0" applyFont="1" applyFill="1" applyAlignment="1">
      <alignment horizontal="center" wrapText="1"/>
    </xf>
    <xf numFmtId="0" fontId="81" fillId="9" borderId="0" xfId="0" applyFont="1" applyFill="1" applyAlignment="1">
      <alignment horizontal="center" vertical="center" wrapText="1"/>
    </xf>
    <xf numFmtId="1" fontId="118" fillId="9" borderId="0" xfId="0" applyNumberFormat="1" applyFont="1" applyFill="1" applyAlignment="1">
      <alignment wrapText="1"/>
    </xf>
    <xf numFmtId="1" fontId="118" fillId="9" borderId="0" xfId="0" applyNumberFormat="1" applyFont="1" applyFill="1"/>
    <xf numFmtId="0" fontId="57" fillId="15" borderId="15" xfId="0" applyFont="1" applyFill="1" applyBorder="1" applyAlignment="1" applyProtection="1">
      <alignment horizontal="center" vertical="center" wrapText="1"/>
      <protection locked="0"/>
    </xf>
    <xf numFmtId="0" fontId="83" fillId="9" borderId="1" xfId="0" applyFont="1" applyFill="1" applyBorder="1" applyAlignment="1">
      <alignment horizontal="center" vertical="center" wrapText="1"/>
    </xf>
    <xf numFmtId="0" fontId="3" fillId="9" borderId="0" xfId="0" applyFont="1" applyFill="1" applyAlignment="1">
      <alignment wrapText="1"/>
    </xf>
    <xf numFmtId="1" fontId="128" fillId="34" borderId="0" xfId="121" applyNumberFormat="1" applyFont="1" applyFill="1" applyAlignment="1" applyProtection="1">
      <alignment wrapText="1"/>
    </xf>
    <xf numFmtId="0" fontId="55" fillId="12" borderId="0" xfId="0" applyFont="1" applyFill="1" applyAlignment="1">
      <alignment horizontal="center"/>
    </xf>
    <xf numFmtId="0" fontId="79" fillId="9" borderId="0" xfId="0" applyFont="1" applyFill="1" applyAlignment="1">
      <alignment horizontal="center" vertical="center" wrapText="1"/>
    </xf>
    <xf numFmtId="1" fontId="43" fillId="9" borderId="0" xfId="121" applyNumberFormat="1" applyFont="1" applyFill="1" applyAlignment="1" applyProtection="1">
      <alignment wrapText="1"/>
    </xf>
    <xf numFmtId="1" fontId="44" fillId="34" borderId="0" xfId="121" applyNumberFormat="1" applyFont="1" applyFill="1" applyAlignment="1" applyProtection="1">
      <alignment wrapText="1"/>
    </xf>
    <xf numFmtId="165" fontId="152" fillId="19" borderId="0" xfId="121" applyNumberFormat="1" applyFont="1" applyFill="1" applyAlignment="1" applyProtection="1">
      <alignment horizontal="center" wrapText="1"/>
    </xf>
    <xf numFmtId="165" fontId="0" fillId="12" borderId="0" xfId="0" applyNumberFormat="1" applyFill="1" applyAlignment="1">
      <alignment wrapText="1"/>
    </xf>
    <xf numFmtId="0" fontId="55" fillId="9" borderId="0" xfId="0" applyFont="1" applyFill="1" applyAlignment="1">
      <alignment wrapText="1"/>
    </xf>
    <xf numFmtId="0" fontId="55" fillId="24" borderId="5" xfId="0" applyFont="1" applyFill="1" applyBorder="1" applyAlignment="1">
      <alignment horizontal="right" wrapText="1"/>
    </xf>
    <xf numFmtId="0" fontId="55" fillId="24" borderId="5" xfId="0" applyFont="1" applyFill="1" applyBorder="1" applyAlignment="1">
      <alignment horizontal="left" wrapText="1"/>
    </xf>
    <xf numFmtId="0" fontId="155" fillId="9" borderId="5" xfId="0" applyFont="1" applyFill="1" applyBorder="1" applyAlignment="1">
      <alignment horizontal="center" wrapText="1"/>
    </xf>
    <xf numFmtId="1" fontId="0" fillId="12" borderId="0" xfId="0" applyNumberFormat="1" applyFill="1" applyAlignment="1">
      <alignment wrapText="1"/>
    </xf>
    <xf numFmtId="0" fontId="60" fillId="34" borderId="20" xfId="0" applyFont="1" applyFill="1" applyBorder="1" applyAlignment="1">
      <alignment horizontal="right" wrapText="1"/>
    </xf>
    <xf numFmtId="0" fontId="60" fillId="34" borderId="5" xfId="0" applyFont="1" applyFill="1" applyBorder="1" applyAlignment="1">
      <alignment horizontal="left" wrapText="1"/>
    </xf>
    <xf numFmtId="0" fontId="57" fillId="9" borderId="5" xfId="0" applyFont="1" applyFill="1" applyBorder="1" applyAlignment="1">
      <alignment horizontal="center" wrapText="1"/>
    </xf>
    <xf numFmtId="0" fontId="60" fillId="34" borderId="5" xfId="0" applyFont="1" applyFill="1" applyBorder="1" applyAlignment="1">
      <alignment horizontal="right" wrapText="1"/>
    </xf>
    <xf numFmtId="165" fontId="58" fillId="13" borderId="0" xfId="0" applyNumberFormat="1" applyFont="1" applyFill="1" applyAlignment="1">
      <alignment horizontal="center" wrapText="1"/>
    </xf>
    <xf numFmtId="9" fontId="0" fillId="9" borderId="0" xfId="119" applyFont="1" applyFill="1" applyAlignment="1" applyProtection="1">
      <alignment vertical="center" wrapText="1"/>
    </xf>
    <xf numFmtId="9" fontId="0" fillId="9" borderId="0" xfId="0" applyNumberFormat="1" applyFill="1" applyAlignment="1">
      <alignment vertical="center" wrapText="1"/>
    </xf>
    <xf numFmtId="2" fontId="57" fillId="9" borderId="5" xfId="0" applyNumberFormat="1" applyFont="1" applyFill="1" applyBorder="1" applyAlignment="1">
      <alignment horizontal="center" wrapText="1"/>
    </xf>
    <xf numFmtId="2" fontId="57" fillId="9" borderId="0" xfId="0" applyNumberFormat="1" applyFont="1" applyFill="1" applyAlignment="1">
      <alignment horizontal="center" wrapText="1"/>
    </xf>
    <xf numFmtId="165" fontId="0" fillId="37" borderId="1" xfId="0" applyNumberFormat="1" applyFill="1" applyBorder="1" applyAlignment="1">
      <alignment horizontal="center" vertical="center" wrapText="1"/>
    </xf>
    <xf numFmtId="165" fontId="0" fillId="9" borderId="0" xfId="0" applyNumberFormat="1" applyFill="1" applyAlignment="1">
      <alignment horizontal="center" vertical="center" wrapText="1"/>
    </xf>
    <xf numFmtId="165" fontId="0" fillId="29" borderId="1" xfId="0" applyNumberFormat="1" applyFill="1" applyBorder="1" applyAlignment="1">
      <alignment horizontal="center" vertical="center" wrapText="1"/>
    </xf>
    <xf numFmtId="0" fontId="160" fillId="19" borderId="0" xfId="0" applyFont="1" applyFill="1" applyAlignment="1">
      <alignment horizontal="center" vertical="center" wrapText="1"/>
    </xf>
    <xf numFmtId="0" fontId="160" fillId="12" borderId="0" xfId="0" applyFont="1" applyFill="1" applyAlignment="1">
      <alignment wrapText="1"/>
    </xf>
    <xf numFmtId="0" fontId="160" fillId="19" borderId="0" xfId="0" applyFont="1" applyFill="1" applyAlignment="1">
      <alignment horizontal="center" wrapText="1"/>
    </xf>
    <xf numFmtId="0" fontId="160" fillId="12" borderId="0" xfId="0" applyFont="1" applyFill="1" applyAlignment="1">
      <alignment horizontal="center" wrapText="1"/>
    </xf>
    <xf numFmtId="0" fontId="0" fillId="9" borderId="0" xfId="0" applyFill="1" applyAlignment="1">
      <alignment horizontal="left" vertical="top" wrapText="1"/>
    </xf>
    <xf numFmtId="1" fontId="0" fillId="15" borderId="15" xfId="0" applyNumberFormat="1" applyFill="1" applyBorder="1" applyAlignment="1" applyProtection="1">
      <alignment horizontal="center" vertical="center" wrapText="1"/>
      <protection locked="0"/>
    </xf>
    <xf numFmtId="0" fontId="55" fillId="15" borderId="15" xfId="0" applyFont="1" applyFill="1" applyBorder="1" applyAlignment="1" applyProtection="1">
      <alignment horizontal="center" vertical="center" wrapText="1"/>
      <protection locked="0"/>
    </xf>
    <xf numFmtId="1" fontId="0" fillId="0" borderId="15" xfId="0" applyNumberFormat="1" applyBorder="1" applyAlignment="1" applyProtection="1">
      <alignment horizontal="center" vertical="center" wrapText="1"/>
      <protection locked="0"/>
    </xf>
    <xf numFmtId="1" fontId="68" fillId="30" borderId="0" xfId="0" applyNumberFormat="1" applyFont="1" applyFill="1" applyAlignment="1">
      <alignment horizontal="center" vertical="center" wrapText="1"/>
    </xf>
    <xf numFmtId="0" fontId="68" fillId="17" borderId="0" xfId="0" applyFont="1" applyFill="1" applyAlignment="1">
      <alignment horizontal="left" vertical="center" wrapText="1"/>
    </xf>
    <xf numFmtId="0" fontId="67" fillId="9" borderId="20" xfId="0" applyFont="1" applyFill="1" applyBorder="1" applyAlignment="1">
      <alignment horizontal="center" vertical="center" wrapText="1"/>
    </xf>
    <xf numFmtId="14" fontId="63" fillId="9" borderId="0" xfId="0" applyNumberFormat="1" applyFont="1" applyFill="1" applyAlignment="1" applyProtection="1">
      <alignment horizontal="left" vertical="center" wrapText="1"/>
      <protection hidden="1"/>
    </xf>
    <xf numFmtId="9" fontId="75" fillId="9" borderId="0" xfId="119" applyFont="1" applyFill="1" applyAlignment="1" applyProtection="1">
      <alignment horizontal="center" vertical="center"/>
      <protection hidden="1"/>
    </xf>
    <xf numFmtId="0" fontId="98" fillId="9" borderId="0" xfId="0" applyFont="1" applyFill="1" applyAlignment="1" applyProtection="1">
      <alignment horizontal="left" vertical="center"/>
      <protection hidden="1"/>
    </xf>
    <xf numFmtId="0" fontId="77" fillId="20" borderId="0" xfId="0" applyFont="1" applyFill="1" applyAlignment="1" applyProtection="1">
      <alignment horizontal="center" vertical="center" textRotation="90"/>
      <protection hidden="1"/>
    </xf>
    <xf numFmtId="0" fontId="70" fillId="19" borderId="0" xfId="0" applyFont="1" applyFill="1" applyAlignment="1" applyProtection="1">
      <alignment horizontal="center" vertical="center" textRotation="90"/>
      <protection hidden="1"/>
    </xf>
    <xf numFmtId="0" fontId="102" fillId="9" borderId="0" xfId="0" applyFont="1" applyFill="1" applyAlignment="1">
      <alignment vertical="center" wrapText="1"/>
    </xf>
    <xf numFmtId="0" fontId="163" fillId="9" borderId="0" xfId="0" applyFont="1" applyFill="1" applyAlignment="1">
      <alignment horizontal="center" vertical="center" wrapText="1"/>
    </xf>
    <xf numFmtId="1" fontId="163" fillId="9" borderId="0" xfId="0" applyNumberFormat="1" applyFont="1" applyFill="1" applyAlignment="1">
      <alignment horizontal="center" vertical="center" wrapText="1"/>
    </xf>
    <xf numFmtId="165" fontId="99" fillId="9" borderId="0" xfId="0" applyNumberFormat="1" applyFont="1" applyFill="1" applyAlignment="1">
      <alignment horizontal="center" vertical="center" wrapText="1" shrinkToFit="1"/>
    </xf>
    <xf numFmtId="165" fontId="55" fillId="21" borderId="15" xfId="0" applyNumberFormat="1" applyFont="1" applyFill="1" applyBorder="1" applyAlignment="1">
      <alignment horizontal="center" vertical="center" wrapText="1"/>
    </xf>
    <xf numFmtId="0" fontId="0" fillId="14" borderId="1" xfId="0" applyFill="1" applyBorder="1" applyAlignment="1">
      <alignment horizontal="center" vertical="center" wrapText="1"/>
    </xf>
    <xf numFmtId="0" fontId="67" fillId="19" borderId="0" xfId="0" applyFont="1" applyFill="1" applyAlignment="1">
      <alignment horizontal="center"/>
    </xf>
    <xf numFmtId="165" fontId="47" fillId="9" borderId="15" xfId="0" applyNumberFormat="1" applyFont="1" applyFill="1" applyBorder="1" applyAlignment="1">
      <alignment horizontal="center" vertical="center" wrapText="1"/>
    </xf>
    <xf numFmtId="0" fontId="159" fillId="9" borderId="5" xfId="0" applyFont="1" applyFill="1" applyBorder="1" applyAlignment="1">
      <alignment vertical="center" wrapText="1" shrinkToFit="1"/>
    </xf>
    <xf numFmtId="1" fontId="64" fillId="32" borderId="0" xfId="121" applyNumberFormat="1" applyFont="1" applyFill="1" applyAlignment="1" applyProtection="1">
      <alignment horizontal="center" vertical="center" wrapText="1"/>
    </xf>
    <xf numFmtId="0" fontId="0" fillId="9" borderId="1" xfId="0" applyFill="1" applyBorder="1" applyAlignment="1">
      <alignment horizontal="center" wrapText="1"/>
    </xf>
    <xf numFmtId="165" fontId="59" fillId="9" borderId="20" xfId="0" applyNumberFormat="1" applyFont="1" applyFill="1" applyBorder="1" applyAlignment="1">
      <alignment horizontal="center" wrapText="1"/>
    </xf>
    <xf numFmtId="165" fontId="68" fillId="30" borderId="1" xfId="0" applyNumberFormat="1" applyFont="1" applyFill="1" applyBorder="1" applyAlignment="1">
      <alignment horizontal="center" vertical="center" wrapText="1"/>
    </xf>
    <xf numFmtId="165" fontId="0" fillId="29" borderId="0" xfId="0" applyNumberFormat="1" applyFill="1" applyAlignment="1" applyProtection="1">
      <alignment horizontal="center" vertical="center" wrapText="1"/>
      <protection hidden="1"/>
    </xf>
    <xf numFmtId="165" fontId="58" fillId="13" borderId="0" xfId="0" applyNumberFormat="1" applyFont="1" applyFill="1" applyAlignment="1" applyProtection="1">
      <alignment horizontal="center" wrapText="1"/>
      <protection hidden="1"/>
    </xf>
    <xf numFmtId="165" fontId="59" fillId="9" borderId="20" xfId="0" applyNumberFormat="1" applyFont="1" applyFill="1" applyBorder="1" applyAlignment="1" applyProtection="1">
      <alignment horizontal="center" wrapText="1"/>
      <protection hidden="1"/>
    </xf>
    <xf numFmtId="165" fontId="116" fillId="26" borderId="37" xfId="121" applyNumberFormat="1" applyFont="1" applyFill="1" applyBorder="1" applyAlignment="1" applyProtection="1">
      <alignment horizontal="center" wrapText="1"/>
    </xf>
    <xf numFmtId="165" fontId="0" fillId="9" borderId="0" xfId="0" applyNumberFormat="1" applyFill="1" applyAlignment="1">
      <alignment wrapText="1"/>
    </xf>
    <xf numFmtId="165" fontId="0" fillId="9" borderId="20" xfId="0" applyNumberFormat="1" applyFill="1" applyBorder="1" applyAlignment="1">
      <alignment horizontal="center" wrapText="1"/>
    </xf>
    <xf numFmtId="165" fontId="67" fillId="9" borderId="0" xfId="0" applyNumberFormat="1" applyFont="1" applyFill="1" applyProtection="1">
      <protection hidden="1"/>
    </xf>
    <xf numFmtId="165" fontId="67" fillId="14" borderId="0" xfId="0" applyNumberFormat="1" applyFont="1" applyFill="1" applyProtection="1">
      <protection hidden="1"/>
    </xf>
    <xf numFmtId="49" fontId="8" fillId="9" borderId="0" xfId="0" applyNumberFormat="1" applyFont="1" applyFill="1" applyAlignment="1" applyProtection="1">
      <alignment horizontal="left" vertical="center"/>
      <protection hidden="1"/>
    </xf>
    <xf numFmtId="1" fontId="0" fillId="29" borderId="1" xfId="0" applyNumberFormat="1" applyFill="1" applyBorder="1" applyAlignment="1" applyProtection="1">
      <alignment horizontal="center" vertical="center" wrapText="1"/>
      <protection locked="0"/>
    </xf>
    <xf numFmtId="0" fontId="164" fillId="9" borderId="0" xfId="0" applyFont="1" applyFill="1" applyAlignment="1">
      <alignment wrapText="1"/>
    </xf>
    <xf numFmtId="165" fontId="0" fillId="9" borderId="5" xfId="119" applyNumberFormat="1" applyFont="1" applyFill="1" applyBorder="1" applyAlignment="1" applyProtection="1">
      <alignment horizontal="center" wrapText="1"/>
    </xf>
    <xf numFmtId="165" fontId="67" fillId="14" borderId="0" xfId="0" applyNumberFormat="1" applyFont="1" applyFill="1" applyAlignment="1" applyProtection="1">
      <alignment horizontal="right"/>
      <protection hidden="1"/>
    </xf>
    <xf numFmtId="165" fontId="67" fillId="9" borderId="0" xfId="0" applyNumberFormat="1" applyFont="1" applyFill="1" applyAlignment="1" applyProtection="1">
      <alignment horizontal="right"/>
      <protection hidden="1"/>
    </xf>
    <xf numFmtId="0" fontId="67" fillId="12" borderId="0" xfId="0" applyFont="1" applyFill="1" applyAlignment="1" applyProtection="1">
      <alignment horizontal="right"/>
      <protection hidden="1"/>
    </xf>
    <xf numFmtId="1" fontId="67" fillId="14" borderId="0" xfId="0" applyNumberFormat="1" applyFont="1" applyFill="1" applyAlignment="1" applyProtection="1">
      <alignment horizontal="right"/>
      <protection hidden="1"/>
    </xf>
    <xf numFmtId="0" fontId="0" fillId="9" borderId="5" xfId="0" applyFill="1" applyBorder="1" applyAlignment="1" applyProtection="1">
      <alignment horizontal="left" vertical="center" wrapText="1"/>
      <protection hidden="1"/>
    </xf>
    <xf numFmtId="0" fontId="46" fillId="9" borderId="0" xfId="38" applyFill="1" applyAlignment="1" applyProtection="1">
      <alignment horizontal="left" vertical="center"/>
    </xf>
    <xf numFmtId="0" fontId="0" fillId="29" borderId="0" xfId="0" applyFill="1" applyAlignment="1" applyProtection="1">
      <alignment horizontal="center" vertical="center" wrapText="1"/>
      <protection locked="0"/>
    </xf>
    <xf numFmtId="0" fontId="46" fillId="14" borderId="0" xfId="38" applyFill="1" applyAlignment="1" applyProtection="1">
      <alignment vertical="center" wrapText="1"/>
    </xf>
    <xf numFmtId="0" fontId="167" fillId="19" borderId="0" xfId="0" applyFont="1" applyFill="1" applyAlignment="1">
      <alignment horizontal="center" vertical="center" wrapText="1"/>
    </xf>
    <xf numFmtId="165" fontId="0" fillId="37" borderId="35" xfId="0" applyNumberFormat="1" applyFill="1" applyBorder="1" applyAlignment="1" applyProtection="1">
      <alignment horizontal="center" vertical="center" wrapText="1"/>
      <protection hidden="1"/>
    </xf>
    <xf numFmtId="0" fontId="114" fillId="9" borderId="0" xfId="0" applyFont="1" applyFill="1" applyAlignment="1">
      <alignment vertical="center"/>
    </xf>
    <xf numFmtId="0" fontId="0" fillId="9" borderId="27" xfId="0" applyFill="1" applyBorder="1" applyAlignment="1">
      <alignment horizontal="left" vertical="center" wrapText="1"/>
    </xf>
    <xf numFmtId="0" fontId="47" fillId="9" borderId="1" xfId="0" applyFont="1" applyFill="1" applyBorder="1" applyAlignment="1">
      <alignment horizontal="center" vertical="center" wrapText="1"/>
    </xf>
    <xf numFmtId="0" fontId="67" fillId="9" borderId="27" xfId="0" applyFont="1" applyFill="1" applyBorder="1" applyAlignment="1">
      <alignment horizontal="center" vertical="center" wrapText="1"/>
    </xf>
    <xf numFmtId="0" fontId="0" fillId="0" borderId="0" xfId="0" applyAlignment="1">
      <alignment wrapText="1"/>
    </xf>
    <xf numFmtId="165" fontId="0" fillId="9" borderId="1" xfId="0" applyNumberFormat="1" applyFill="1" applyBorder="1" applyAlignment="1" applyProtection="1">
      <alignment horizontal="center" vertical="center" wrapText="1"/>
      <protection hidden="1"/>
    </xf>
    <xf numFmtId="0" fontId="47" fillId="9" borderId="0" xfId="38" applyFont="1" applyFill="1" applyAlignment="1" applyProtection="1">
      <alignment horizontal="left" vertical="center" wrapText="1"/>
    </xf>
    <xf numFmtId="0" fontId="0" fillId="12" borderId="0" xfId="0" applyFill="1" applyAlignment="1">
      <alignment horizontal="left"/>
    </xf>
    <xf numFmtId="0" fontId="67" fillId="19" borderId="0" xfId="0" applyFont="1" applyFill="1" applyAlignment="1">
      <alignment horizontal="center" vertical="center" wrapText="1"/>
    </xf>
    <xf numFmtId="14" fontId="0" fillId="0" borderId="0" xfId="0" applyNumberFormat="1"/>
    <xf numFmtId="0" fontId="54" fillId="19" borderId="0" xfId="0" applyFont="1" applyFill="1" applyAlignment="1" applyProtection="1">
      <alignment horizontal="center" vertical="center" wrapText="1"/>
      <protection hidden="1"/>
    </xf>
    <xf numFmtId="0" fontId="133" fillId="9" borderId="0" xfId="0" applyFont="1" applyFill="1" applyAlignment="1" applyProtection="1">
      <alignment horizontal="left" vertical="center" wrapText="1"/>
      <protection hidden="1"/>
    </xf>
    <xf numFmtId="0" fontId="74" fillId="19" borderId="0" xfId="0" applyFont="1" applyFill="1" applyAlignment="1" applyProtection="1">
      <alignment horizontal="center" vertical="center" textRotation="90" wrapText="1"/>
      <protection hidden="1"/>
    </xf>
    <xf numFmtId="0" fontId="134" fillId="9" borderId="0" xfId="0" applyFont="1" applyFill="1" applyAlignment="1" applyProtection="1">
      <alignment horizontal="left" vertical="center" wrapText="1"/>
      <protection hidden="1"/>
    </xf>
    <xf numFmtId="0" fontId="136" fillId="9" borderId="0" xfId="0" applyFont="1" applyFill="1" applyAlignment="1" applyProtection="1">
      <alignment horizontal="left" vertical="center" wrapText="1"/>
      <protection hidden="1"/>
    </xf>
    <xf numFmtId="0" fontId="63" fillId="9" borderId="31" xfId="0" applyFont="1" applyFill="1" applyBorder="1" applyAlignment="1" applyProtection="1">
      <alignment horizontal="left" vertical="center" wrapText="1"/>
      <protection hidden="1"/>
    </xf>
    <xf numFmtId="0" fontId="63" fillId="9" borderId="29" xfId="0" applyFont="1" applyFill="1" applyBorder="1" applyAlignment="1" applyProtection="1">
      <alignment horizontal="left" vertical="center" wrapText="1"/>
      <protection hidden="1"/>
    </xf>
    <xf numFmtId="14" fontId="63" fillId="9" borderId="0" xfId="0" applyNumberFormat="1" applyFont="1" applyFill="1" applyAlignment="1" applyProtection="1">
      <alignment horizontal="left" vertical="center" wrapText="1"/>
      <protection hidden="1"/>
    </xf>
    <xf numFmtId="14" fontId="63" fillId="9" borderId="7" xfId="0" applyNumberFormat="1" applyFont="1" applyFill="1" applyBorder="1" applyAlignment="1" applyProtection="1">
      <alignment horizontal="left" vertical="center" wrapText="1"/>
      <protection hidden="1"/>
    </xf>
    <xf numFmtId="14" fontId="63" fillId="9" borderId="16" xfId="0" applyNumberFormat="1" applyFont="1" applyFill="1" applyBorder="1" applyAlignment="1" applyProtection="1">
      <alignment horizontal="left" vertical="center" wrapText="1"/>
      <protection hidden="1"/>
    </xf>
    <xf numFmtId="14" fontId="63" fillId="9" borderId="17" xfId="0" applyNumberFormat="1" applyFont="1" applyFill="1" applyBorder="1" applyAlignment="1" applyProtection="1">
      <alignment horizontal="left" vertical="center" wrapText="1"/>
      <protection hidden="1"/>
    </xf>
    <xf numFmtId="0" fontId="44" fillId="10" borderId="14" xfId="0" applyFont="1" applyFill="1" applyBorder="1" applyAlignment="1" applyProtection="1">
      <alignment horizontal="right" vertical="center" wrapText="1"/>
      <protection hidden="1"/>
    </xf>
    <xf numFmtId="0" fontId="44" fillId="10" borderId="31" xfId="0" applyFont="1" applyFill="1" applyBorder="1" applyAlignment="1" applyProtection="1">
      <alignment horizontal="right" vertical="center" wrapText="1"/>
      <protection hidden="1"/>
    </xf>
    <xf numFmtId="0" fontId="44" fillId="10" borderId="8" xfId="0" applyFont="1" applyFill="1" applyBorder="1" applyAlignment="1" applyProtection="1">
      <alignment horizontal="right" vertical="center" wrapText="1"/>
      <protection hidden="1"/>
    </xf>
    <xf numFmtId="0" fontId="44" fillId="10" borderId="0" xfId="0" applyFont="1" applyFill="1" applyAlignment="1" applyProtection="1">
      <alignment horizontal="right" vertical="center" wrapText="1"/>
      <protection hidden="1"/>
    </xf>
    <xf numFmtId="0" fontId="44" fillId="10" borderId="9" xfId="0" applyFont="1" applyFill="1" applyBorder="1" applyAlignment="1" applyProtection="1">
      <alignment horizontal="right" vertical="center" wrapText="1"/>
      <protection hidden="1"/>
    </xf>
    <xf numFmtId="0" fontId="44" fillId="10" borderId="16" xfId="0" applyFont="1" applyFill="1" applyBorder="1" applyAlignment="1" applyProtection="1">
      <alignment horizontal="right" vertical="center" wrapText="1"/>
      <protection hidden="1"/>
    </xf>
    <xf numFmtId="0" fontId="89" fillId="24" borderId="0" xfId="0" applyFont="1" applyFill="1" applyAlignment="1" applyProtection="1">
      <alignment horizontal="left" vertical="center" wrapText="1"/>
      <protection hidden="1"/>
    </xf>
    <xf numFmtId="0" fontId="94" fillId="19" borderId="0" xfId="0" applyFont="1" applyFill="1" applyAlignment="1" applyProtection="1">
      <alignment horizontal="center" vertical="center" textRotation="90" shrinkToFit="1"/>
      <protection hidden="1"/>
    </xf>
    <xf numFmtId="0" fontId="94" fillId="19" borderId="0" xfId="0" applyFont="1" applyFill="1" applyAlignment="1" applyProtection="1">
      <alignment horizontal="center" vertical="center" textRotation="90"/>
      <protection hidden="1"/>
    </xf>
    <xf numFmtId="0" fontId="136" fillId="9" borderId="24" xfId="0" applyFont="1" applyFill="1" applyBorder="1" applyAlignment="1" applyProtection="1">
      <alignment horizontal="left" vertical="center" wrapText="1"/>
      <protection hidden="1"/>
    </xf>
    <xf numFmtId="0" fontId="133" fillId="9" borderId="24" xfId="0" applyFont="1" applyFill="1" applyBorder="1" applyAlignment="1" applyProtection="1">
      <alignment horizontal="left" vertical="center" wrapText="1"/>
      <protection hidden="1"/>
    </xf>
    <xf numFmtId="0" fontId="89" fillId="9" borderId="0" xfId="0" applyFont="1" applyFill="1" applyAlignment="1" applyProtection="1">
      <alignment horizontal="left" vertical="center" wrapText="1"/>
      <protection hidden="1"/>
    </xf>
    <xf numFmtId="0" fontId="92" fillId="9" borderId="20" xfId="0" applyFont="1" applyFill="1" applyBorder="1" applyAlignment="1" applyProtection="1">
      <alignment horizontal="center" vertical="center" wrapText="1"/>
      <protection hidden="1"/>
    </xf>
    <xf numFmtId="0" fontId="93" fillId="9" borderId="5" xfId="0" applyFont="1" applyFill="1" applyBorder="1" applyAlignment="1" applyProtection="1">
      <alignment horizontal="center" vertical="center" wrapText="1"/>
      <protection hidden="1"/>
    </xf>
    <xf numFmtId="0" fontId="54" fillId="19" borderId="31" xfId="0" applyFont="1" applyFill="1" applyBorder="1" applyAlignment="1" applyProtection="1">
      <alignment horizontal="center" vertical="center" wrapText="1"/>
      <protection hidden="1"/>
    </xf>
    <xf numFmtId="0" fontId="136" fillId="9" borderId="0" xfId="0" applyFont="1" applyFill="1" applyAlignment="1" applyProtection="1">
      <alignment horizontal="left" vertical="center"/>
      <protection hidden="1"/>
    </xf>
    <xf numFmtId="0" fontId="93" fillId="9" borderId="20" xfId="0" applyFont="1" applyFill="1" applyBorder="1" applyAlignment="1" applyProtection="1">
      <alignment horizontal="center" vertical="center" wrapText="1"/>
      <protection hidden="1"/>
    </xf>
    <xf numFmtId="0" fontId="93" fillId="9" borderId="34" xfId="0" applyFont="1" applyFill="1" applyBorder="1" applyAlignment="1" applyProtection="1">
      <alignment horizontal="center" vertical="center" wrapText="1"/>
      <protection hidden="1"/>
    </xf>
    <xf numFmtId="0" fontId="54" fillId="25" borderId="31" xfId="0" applyFont="1" applyFill="1" applyBorder="1" applyAlignment="1" applyProtection="1">
      <alignment horizontal="center" vertical="center" wrapText="1"/>
      <protection hidden="1"/>
    </xf>
    <xf numFmtId="0" fontId="54" fillId="24" borderId="31" xfId="0" applyFont="1" applyFill="1" applyBorder="1" applyAlignment="1" applyProtection="1">
      <alignment horizontal="center" vertical="center" wrapText="1"/>
      <protection hidden="1"/>
    </xf>
    <xf numFmtId="0" fontId="93" fillId="9" borderId="16" xfId="0" applyFont="1" applyFill="1" applyBorder="1" applyAlignment="1" applyProtection="1">
      <alignment horizontal="center" vertical="center" wrapText="1"/>
      <protection hidden="1"/>
    </xf>
    <xf numFmtId="0" fontId="54" fillId="10" borderId="31" xfId="0" applyFont="1" applyFill="1" applyBorder="1" applyAlignment="1" applyProtection="1">
      <alignment horizontal="center" vertical="center" wrapText="1"/>
      <protection hidden="1"/>
    </xf>
    <xf numFmtId="0" fontId="54" fillId="10" borderId="29" xfId="0" applyFont="1" applyFill="1" applyBorder="1" applyAlignment="1" applyProtection="1">
      <alignment horizontal="center" vertical="center" wrapText="1"/>
      <protection hidden="1"/>
    </xf>
    <xf numFmtId="0" fontId="92" fillId="9" borderId="5" xfId="0" applyFont="1" applyFill="1" applyBorder="1" applyAlignment="1" applyProtection="1">
      <alignment horizontal="center" vertical="center" wrapText="1"/>
      <protection hidden="1"/>
    </xf>
    <xf numFmtId="0" fontId="94" fillId="19" borderId="0" xfId="0" applyFont="1" applyFill="1" applyAlignment="1" applyProtection="1">
      <alignment horizontal="center" vertical="center" textRotation="90" wrapText="1"/>
      <protection hidden="1"/>
    </xf>
    <xf numFmtId="0" fontId="114" fillId="9" borderId="0" xfId="0" applyFont="1" applyFill="1" applyAlignment="1">
      <alignment horizontal="right" vertical="center" wrapText="1"/>
    </xf>
    <xf numFmtId="0" fontId="109" fillId="15" borderId="13" xfId="0" applyFont="1" applyFill="1" applyBorder="1" applyAlignment="1" applyProtection="1">
      <alignment horizontal="left" vertical="center" wrapText="1"/>
      <protection locked="0"/>
    </xf>
    <xf numFmtId="0" fontId="109" fillId="15" borderId="18" xfId="0" applyFont="1" applyFill="1" applyBorder="1" applyAlignment="1" applyProtection="1">
      <alignment horizontal="left" vertical="center" wrapText="1"/>
      <protection locked="0"/>
    </xf>
    <xf numFmtId="0" fontId="109" fillId="15" borderId="19" xfId="0" applyFont="1" applyFill="1" applyBorder="1" applyAlignment="1" applyProtection="1">
      <alignment horizontal="left" vertical="center" wrapText="1"/>
      <protection locked="0"/>
    </xf>
    <xf numFmtId="49" fontId="109" fillId="15" borderId="13" xfId="0" applyNumberFormat="1" applyFont="1" applyFill="1" applyBorder="1" applyAlignment="1" applyProtection="1">
      <alignment horizontal="left" vertical="center" wrapText="1"/>
      <protection locked="0"/>
    </xf>
    <xf numFmtId="49" fontId="109" fillId="15" borderId="18" xfId="0" applyNumberFormat="1" applyFont="1" applyFill="1" applyBorder="1" applyAlignment="1" applyProtection="1">
      <alignment horizontal="left" vertical="center" wrapText="1"/>
      <protection locked="0"/>
    </xf>
    <xf numFmtId="49" fontId="109" fillId="15" borderId="19" xfId="0" applyNumberFormat="1" applyFont="1" applyFill="1" applyBorder="1" applyAlignment="1" applyProtection="1">
      <alignment horizontal="left" vertical="center" wrapText="1"/>
      <protection locked="0"/>
    </xf>
    <xf numFmtId="0" fontId="131" fillId="19" borderId="0" xfId="0" applyFont="1" applyFill="1" applyAlignment="1">
      <alignment horizontal="center" vertical="center" wrapText="1"/>
    </xf>
    <xf numFmtId="0" fontId="114" fillId="9" borderId="0" xfId="0" applyFont="1" applyFill="1" applyAlignment="1">
      <alignment horizontal="right" vertical="center"/>
    </xf>
    <xf numFmtId="0" fontId="62" fillId="21" borderId="0" xfId="0" applyFont="1" applyFill="1" applyAlignment="1">
      <alignment horizontal="center" vertical="center"/>
    </xf>
    <xf numFmtId="0" fontId="6" fillId="15" borderId="13" xfId="0" applyFont="1" applyFill="1" applyBorder="1" applyAlignment="1" applyProtection="1">
      <alignment horizontal="center" vertical="center"/>
      <protection locked="0"/>
    </xf>
    <xf numFmtId="0" fontId="6" fillId="15" borderId="18" xfId="0" applyFont="1" applyFill="1" applyBorder="1" applyAlignment="1" applyProtection="1">
      <alignment horizontal="center" vertical="center"/>
      <protection locked="0"/>
    </xf>
    <xf numFmtId="0" fontId="6" fillId="15" borderId="19" xfId="0" applyFont="1" applyFill="1" applyBorder="1" applyAlignment="1" applyProtection="1">
      <alignment horizontal="center" vertical="center"/>
      <protection locked="0"/>
    </xf>
    <xf numFmtId="0" fontId="14" fillId="15" borderId="18" xfId="0" applyFont="1" applyFill="1" applyBorder="1" applyAlignment="1" applyProtection="1">
      <alignment horizontal="center" vertical="center"/>
      <protection locked="0"/>
    </xf>
    <xf numFmtId="0" fontId="14" fillId="15" borderId="19" xfId="0" applyFont="1" applyFill="1" applyBorder="1" applyAlignment="1" applyProtection="1">
      <alignment horizontal="center" vertical="center"/>
      <protection locked="0"/>
    </xf>
    <xf numFmtId="0" fontId="60" fillId="11" borderId="0" xfId="0" applyFont="1" applyFill="1" applyAlignment="1">
      <alignment horizontal="center" vertical="center" wrapText="1"/>
    </xf>
    <xf numFmtId="0" fontId="0" fillId="9" borderId="27" xfId="0" applyFill="1" applyBorder="1" applyAlignment="1">
      <alignment vertical="center" wrapText="1"/>
    </xf>
    <xf numFmtId="0" fontId="65" fillId="9" borderId="0" xfId="0" applyFont="1" applyFill="1" applyAlignment="1">
      <alignment horizontal="left" vertical="center" wrapText="1"/>
    </xf>
    <xf numFmtId="0" fontId="0" fillId="9" borderId="20" xfId="0" applyFill="1" applyBorder="1" applyAlignment="1">
      <alignment horizontal="left" vertical="center" wrapText="1"/>
    </xf>
    <xf numFmtId="0" fontId="0" fillId="9" borderId="27" xfId="0" applyFill="1" applyBorder="1" applyAlignment="1">
      <alignment horizontal="left" vertical="center" wrapText="1"/>
    </xf>
    <xf numFmtId="0" fontId="0" fillId="9" borderId="5" xfId="0" applyFill="1" applyBorder="1" applyAlignment="1">
      <alignment horizontal="left" vertical="center" wrapText="1"/>
    </xf>
    <xf numFmtId="0" fontId="68" fillId="17" borderId="20" xfId="0" applyFont="1" applyFill="1" applyBorder="1" applyAlignment="1">
      <alignment horizontal="left" vertical="center" wrapText="1"/>
    </xf>
    <xf numFmtId="0" fontId="50" fillId="19" borderId="0" xfId="0" applyFont="1" applyFill="1" applyAlignment="1">
      <alignment horizontal="center" vertical="center" wrapText="1"/>
    </xf>
    <xf numFmtId="0" fontId="60" fillId="19" borderId="0" xfId="0" applyFont="1" applyFill="1" applyAlignment="1">
      <alignment horizontal="center" vertical="center" wrapText="1"/>
    </xf>
    <xf numFmtId="0" fontId="96" fillId="9" borderId="0" xfId="0" applyFont="1" applyFill="1" applyAlignment="1">
      <alignment horizontal="center" vertical="center" wrapText="1"/>
    </xf>
    <xf numFmtId="0" fontId="0" fillId="9" borderId="0" xfId="0" applyFill="1" applyAlignment="1">
      <alignment horizontal="center" wrapText="1"/>
    </xf>
    <xf numFmtId="0" fontId="60" fillId="34" borderId="0" xfId="0" applyFont="1" applyFill="1" applyAlignment="1">
      <alignment horizontal="center" vertical="center" wrapText="1"/>
    </xf>
    <xf numFmtId="0" fontId="68" fillId="17" borderId="27" xfId="0" applyFont="1" applyFill="1" applyBorder="1" applyAlignment="1">
      <alignment horizontal="left" vertical="center" wrapText="1"/>
    </xf>
    <xf numFmtId="0" fontId="95" fillId="17" borderId="0" xfId="0" applyFont="1" applyFill="1" applyAlignment="1">
      <alignment horizontal="center" vertical="center" wrapText="1"/>
    </xf>
    <xf numFmtId="0" fontId="0" fillId="9" borderId="0" xfId="0" applyFill="1" applyAlignment="1">
      <alignment horizontal="left" vertical="top" wrapText="1"/>
    </xf>
    <xf numFmtId="0" fontId="132" fillId="32" borderId="0" xfId="0" applyFont="1" applyFill="1" applyAlignment="1">
      <alignment horizontal="center" vertical="center" wrapText="1"/>
    </xf>
    <xf numFmtId="0" fontId="0" fillId="9" borderId="5" xfId="0" applyFill="1" applyBorder="1" applyAlignment="1">
      <alignment vertical="center" wrapText="1"/>
    </xf>
    <xf numFmtId="0" fontId="47" fillId="9" borderId="20" xfId="0" applyFont="1" applyFill="1" applyBorder="1" applyAlignment="1">
      <alignment vertical="center" wrapText="1"/>
    </xf>
    <xf numFmtId="0" fontId="0" fillId="9" borderId="0" xfId="0" applyFill="1" applyAlignment="1">
      <alignment horizontal="left" vertical="center" wrapText="1"/>
    </xf>
    <xf numFmtId="0" fontId="60" fillId="32" borderId="0" xfId="0" applyFont="1" applyFill="1" applyAlignment="1">
      <alignment horizontal="center" vertical="center" wrapText="1"/>
    </xf>
    <xf numFmtId="0" fontId="61" fillId="9" borderId="0" xfId="0" applyFont="1" applyFill="1" applyAlignment="1">
      <alignment horizontal="center" vertical="center" wrapText="1"/>
    </xf>
    <xf numFmtId="0" fontId="60" fillId="9" borderId="0" xfId="0" applyFont="1" applyFill="1" applyAlignment="1">
      <alignment horizontal="center" vertical="center" wrapText="1"/>
    </xf>
    <xf numFmtId="0" fontId="57" fillId="29" borderId="16" xfId="0" applyFont="1" applyFill="1" applyBorder="1" applyAlignment="1">
      <alignment horizontal="center" vertical="center" wrapText="1"/>
    </xf>
    <xf numFmtId="0" fontId="47" fillId="29" borderId="16" xfId="0" applyFont="1" applyFill="1" applyBorder="1" applyAlignment="1">
      <alignment horizontal="center" vertical="center" wrapText="1"/>
    </xf>
    <xf numFmtId="0" fontId="0" fillId="9" borderId="20" xfId="0" applyFill="1" applyBorder="1" applyAlignment="1">
      <alignment vertical="center" wrapText="1"/>
    </xf>
    <xf numFmtId="0" fontId="0" fillId="9" borderId="0" xfId="0" applyFill="1" applyAlignment="1">
      <alignment horizontal="left" wrapText="1"/>
    </xf>
    <xf numFmtId="1" fontId="53" fillId="19" borderId="0" xfId="0" applyNumberFormat="1" applyFont="1" applyFill="1" applyAlignment="1">
      <alignment horizontal="center" vertical="center" wrapText="1"/>
    </xf>
    <xf numFmtId="0" fontId="67" fillId="9" borderId="0" xfId="0" applyFont="1" applyFill="1" applyAlignment="1">
      <alignment horizontal="left" vertical="center"/>
    </xf>
    <xf numFmtId="0" fontId="47" fillId="21" borderId="0" xfId="0" applyFont="1" applyFill="1" applyAlignment="1" applyProtection="1">
      <alignment horizontal="left" vertical="center" wrapText="1"/>
      <protection hidden="1"/>
    </xf>
    <xf numFmtId="0" fontId="0" fillId="21" borderId="0" xfId="0" applyFill="1" applyAlignment="1" applyProtection="1">
      <alignment horizontal="left" vertical="center" wrapText="1"/>
      <protection hidden="1"/>
    </xf>
    <xf numFmtId="0" fontId="47" fillId="21" borderId="0" xfId="0" applyFont="1" applyFill="1" applyAlignment="1" applyProtection="1">
      <alignment horizontal="center" vertical="center" wrapText="1"/>
      <protection hidden="1"/>
    </xf>
    <xf numFmtId="0" fontId="0" fillId="9" borderId="20" xfId="0" applyFill="1" applyBorder="1" applyAlignment="1" applyProtection="1">
      <alignment horizontal="left" vertical="center" wrapText="1"/>
      <protection hidden="1"/>
    </xf>
    <xf numFmtId="0" fontId="0" fillId="9" borderId="5" xfId="0" applyFill="1" applyBorder="1" applyAlignment="1" applyProtection="1">
      <alignment horizontal="left" vertical="center" wrapText="1"/>
      <protection hidden="1"/>
    </xf>
    <xf numFmtId="0" fontId="132" fillId="32" borderId="0" xfId="0" applyFont="1" applyFill="1" applyAlignment="1" applyProtection="1">
      <alignment horizontal="center" vertical="center" wrapText="1"/>
      <protection hidden="1"/>
    </xf>
    <xf numFmtId="0" fontId="60" fillId="11" borderId="0" xfId="0" applyFont="1" applyFill="1" applyAlignment="1" applyProtection="1">
      <alignment horizontal="center" vertical="center" wrapText="1"/>
      <protection hidden="1"/>
    </xf>
    <xf numFmtId="0" fontId="0" fillId="9" borderId="0" xfId="0" applyFill="1" applyAlignment="1" applyProtection="1">
      <alignment horizontal="left" vertical="center" wrapText="1"/>
      <protection hidden="1"/>
    </xf>
    <xf numFmtId="0" fontId="50" fillId="19" borderId="0" xfId="0" applyFont="1" applyFill="1" applyAlignment="1" applyProtection="1">
      <alignment horizontal="center" vertical="center" wrapText="1"/>
      <protection hidden="1"/>
    </xf>
    <xf numFmtId="0" fontId="60" fillId="32" borderId="0" xfId="0" applyFont="1" applyFill="1" applyAlignment="1" applyProtection="1">
      <alignment horizontal="center" vertical="center" wrapText="1"/>
      <protection hidden="1"/>
    </xf>
    <xf numFmtId="0" fontId="107" fillId="9" borderId="0" xfId="0" applyFont="1" applyFill="1" applyAlignment="1" applyProtection="1">
      <alignment horizontal="center" vertical="center" wrapText="1"/>
      <protection hidden="1"/>
    </xf>
    <xf numFmtId="0" fontId="57" fillId="9" borderId="0" xfId="0" applyFont="1" applyFill="1" applyAlignment="1" applyProtection="1">
      <alignment horizontal="left" vertical="top" wrapText="1"/>
      <protection hidden="1"/>
    </xf>
    <xf numFmtId="0" fontId="0" fillId="9" borderId="27" xfId="0" applyFill="1" applyBorder="1" applyAlignment="1" applyProtection="1">
      <alignment horizontal="left" vertical="center" wrapText="1"/>
      <protection hidden="1"/>
    </xf>
    <xf numFmtId="0" fontId="0" fillId="12" borderId="22" xfId="0" applyFill="1" applyBorder="1" applyAlignment="1" applyProtection="1">
      <alignment horizontal="center" vertical="center" wrapText="1"/>
      <protection hidden="1"/>
    </xf>
    <xf numFmtId="0" fontId="0" fillId="12" borderId="27" xfId="0" applyFill="1" applyBorder="1" applyAlignment="1" applyProtection="1">
      <alignment horizontal="center" vertical="center" wrapText="1"/>
      <protection hidden="1"/>
    </xf>
    <xf numFmtId="0" fontId="0" fillId="12" borderId="23" xfId="0" applyFill="1" applyBorder="1" applyAlignment="1" applyProtection="1">
      <alignment horizontal="center" vertical="center" wrapText="1"/>
      <protection hidden="1"/>
    </xf>
    <xf numFmtId="0" fontId="68" fillId="17" borderId="0" xfId="0" applyFont="1" applyFill="1" applyAlignment="1" applyProtection="1">
      <alignment horizontal="left" vertical="center" wrapText="1"/>
      <protection hidden="1"/>
    </xf>
    <xf numFmtId="49" fontId="47" fillId="14" borderId="0" xfId="0" applyNumberFormat="1" applyFont="1" applyFill="1" applyAlignment="1" applyProtection="1">
      <alignment horizontal="right" vertical="center" wrapText="1"/>
      <protection hidden="1"/>
    </xf>
    <xf numFmtId="0" fontId="60" fillId="32" borderId="0" xfId="0" applyFont="1" applyFill="1" applyAlignment="1" applyProtection="1">
      <alignment horizontal="left" vertical="center" wrapText="1"/>
      <protection hidden="1"/>
    </xf>
    <xf numFmtId="0" fontId="60" fillId="11" borderId="0" xfId="0" applyFont="1" applyFill="1" applyAlignment="1" applyProtection="1">
      <alignment horizontal="left" vertical="center" wrapText="1"/>
      <protection hidden="1"/>
    </xf>
    <xf numFmtId="0" fontId="60" fillId="34" borderId="0" xfId="0" applyFont="1" applyFill="1" applyAlignment="1" applyProtection="1">
      <alignment horizontal="left" vertical="center" wrapText="1"/>
      <protection hidden="1"/>
    </xf>
    <xf numFmtId="0" fontId="60" fillId="19" borderId="0" xfId="0" applyFont="1" applyFill="1" applyAlignment="1" applyProtection="1">
      <alignment horizontal="center" vertical="center" wrapText="1"/>
      <protection hidden="1"/>
    </xf>
    <xf numFmtId="0" fontId="0" fillId="0" borderId="20" xfId="0" applyBorder="1" applyAlignment="1">
      <alignment horizontal="left" vertical="center" wrapText="1"/>
    </xf>
    <xf numFmtId="0" fontId="50" fillId="25" borderId="0" xfId="0" applyFont="1" applyFill="1" applyAlignment="1" applyProtection="1">
      <alignment horizontal="center" vertical="center" wrapText="1"/>
      <protection hidden="1"/>
    </xf>
    <xf numFmtId="0" fontId="0" fillId="0" borderId="0" xfId="0" applyAlignment="1">
      <alignment horizontal="center" vertical="center" wrapText="1"/>
    </xf>
    <xf numFmtId="0" fontId="50" fillId="25" borderId="5" xfId="0" applyFont="1" applyFill="1" applyBorder="1" applyAlignment="1" applyProtection="1">
      <alignment horizontal="center" vertical="center" wrapText="1"/>
      <protection hidden="1"/>
    </xf>
    <xf numFmtId="0" fontId="43" fillId="0" borderId="5" xfId="0" applyFont="1" applyBorder="1" applyAlignment="1">
      <alignment horizontal="center" vertical="center" wrapText="1"/>
    </xf>
    <xf numFmtId="0" fontId="0" fillId="0" borderId="5" xfId="0" applyBorder="1" applyAlignment="1">
      <alignment horizontal="center" vertical="center" wrapText="1"/>
    </xf>
    <xf numFmtId="49" fontId="0" fillId="9" borderId="0" xfId="0" applyNumberFormat="1" applyFill="1" applyAlignment="1" applyProtection="1">
      <alignment horizontal="left" vertical="center" wrapText="1"/>
      <protection hidden="1"/>
    </xf>
    <xf numFmtId="0" fontId="60" fillId="34" borderId="0" xfId="0" applyFont="1" applyFill="1" applyAlignment="1" applyProtection="1">
      <alignment horizontal="center" vertical="center" wrapText="1"/>
      <protection hidden="1"/>
    </xf>
    <xf numFmtId="0" fontId="0" fillId="0" borderId="41"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29" borderId="41" xfId="0" applyFill="1" applyBorder="1" applyAlignment="1">
      <alignment horizontal="center" vertical="center" wrapText="1"/>
    </xf>
    <xf numFmtId="0" fontId="0" fillId="29" borderId="28" xfId="0" applyFill="1" applyBorder="1" applyAlignment="1">
      <alignment horizontal="center" vertical="center" wrapText="1"/>
    </xf>
    <xf numFmtId="0" fontId="0" fillId="29" borderId="44" xfId="0" applyFill="1" applyBorder="1" applyAlignment="1">
      <alignment horizontal="center" vertical="center" wrapText="1"/>
    </xf>
    <xf numFmtId="0" fontId="0" fillId="29" borderId="34" xfId="0" applyFill="1" applyBorder="1" applyAlignment="1">
      <alignment horizontal="center" vertical="center" wrapText="1"/>
    </xf>
    <xf numFmtId="0" fontId="0" fillId="29" borderId="42" xfId="0" applyFill="1" applyBorder="1" applyAlignment="1">
      <alignment horizontal="center" vertical="center" wrapText="1"/>
    </xf>
    <xf numFmtId="0" fontId="0" fillId="29" borderId="43" xfId="0" applyFill="1" applyBorder="1" applyAlignment="1">
      <alignment horizontal="center" vertical="center" wrapText="1"/>
    </xf>
    <xf numFmtId="0" fontId="47" fillId="29" borderId="42" xfId="0" applyFont="1" applyFill="1" applyBorder="1" applyAlignment="1">
      <alignment horizontal="center" vertical="center" wrapText="1"/>
    </xf>
    <xf numFmtId="0" fontId="47" fillId="29" borderId="43" xfId="0" applyFont="1" applyFill="1" applyBorder="1" applyAlignment="1">
      <alignment horizontal="center" vertical="center" wrapText="1"/>
    </xf>
    <xf numFmtId="0" fontId="67" fillId="9" borderId="0" xfId="0" applyFont="1" applyFill="1" applyAlignment="1">
      <alignment horizontal="center" vertical="center" wrapText="1"/>
    </xf>
    <xf numFmtId="0" fontId="0" fillId="9" borderId="0" xfId="0" applyFill="1" applyAlignment="1">
      <alignment horizontal="center" vertical="center" wrapText="1"/>
    </xf>
    <xf numFmtId="0" fontId="0" fillId="9" borderId="20" xfId="0" applyFill="1" applyBorder="1" applyAlignment="1">
      <alignment horizontal="left" vertical="top" wrapText="1"/>
    </xf>
    <xf numFmtId="0" fontId="67" fillId="9" borderId="0" xfId="0" applyFont="1" applyFill="1" applyAlignment="1">
      <alignment horizontal="left" vertical="center" wrapText="1"/>
    </xf>
    <xf numFmtId="0" fontId="52" fillId="9" borderId="20" xfId="0" applyFont="1" applyFill="1" applyBorder="1" applyAlignment="1">
      <alignment horizontal="left" vertical="center" wrapText="1" shrinkToFit="1"/>
    </xf>
    <xf numFmtId="0" fontId="67" fillId="9" borderId="5" xfId="0" applyFont="1" applyFill="1" applyBorder="1" applyAlignment="1">
      <alignment horizontal="left" vertical="center" wrapText="1"/>
    </xf>
    <xf numFmtId="1" fontId="0" fillId="14" borderId="0" xfId="0" applyNumberFormat="1" applyFill="1" applyAlignment="1">
      <alignment horizontal="center" vertical="center" wrapText="1"/>
    </xf>
    <xf numFmtId="0" fontId="109" fillId="9" borderId="0" xfId="0" applyFont="1" applyFill="1" applyAlignment="1">
      <alignment horizontal="right" vertical="center" wrapText="1"/>
    </xf>
    <xf numFmtId="0" fontId="47" fillId="14" borderId="1" xfId="0" applyFont="1" applyFill="1" applyBorder="1" applyAlignment="1">
      <alignment horizontal="center" vertical="top" wrapText="1"/>
    </xf>
    <xf numFmtId="0" fontId="3" fillId="9" borderId="0" xfId="0" applyFont="1" applyFill="1" applyAlignment="1">
      <alignment horizontal="center" vertical="center" wrapText="1"/>
    </xf>
    <xf numFmtId="0" fontId="104" fillId="21" borderId="0" xfId="0" applyFont="1" applyFill="1" applyAlignment="1">
      <alignment horizontal="center" vertical="center" wrapText="1" shrinkToFit="1"/>
    </xf>
    <xf numFmtId="0" fontId="87" fillId="9" borderId="0" xfId="0" applyFont="1" applyFill="1" applyAlignment="1">
      <alignment horizontal="left" vertical="center" wrapText="1"/>
    </xf>
    <xf numFmtId="0" fontId="110" fillId="19" borderId="0" xfId="0" applyFont="1" applyFill="1" applyAlignment="1">
      <alignment horizontal="center" vertical="center" wrapText="1"/>
    </xf>
    <xf numFmtId="0" fontId="80" fillId="9" borderId="0" xfId="0" applyFont="1" applyFill="1" applyAlignment="1">
      <alignment horizontal="right" vertical="center" wrapText="1" shrinkToFit="1"/>
    </xf>
    <xf numFmtId="1" fontId="60" fillId="32" borderId="0" xfId="121" applyNumberFormat="1" applyFont="1" applyFill="1" applyAlignment="1" applyProtection="1">
      <alignment horizontal="center" vertical="center" wrapText="1"/>
    </xf>
    <xf numFmtId="0" fontId="57" fillId="21" borderId="0" xfId="0" applyFont="1" applyFill="1" applyAlignment="1">
      <alignment horizontal="center" vertical="center" wrapText="1"/>
    </xf>
    <xf numFmtId="0" fontId="112" fillId="9" borderId="0" xfId="0" applyFont="1" applyFill="1" applyAlignment="1">
      <alignment horizontal="right" vertical="center" wrapText="1"/>
    </xf>
    <xf numFmtId="0" fontId="47" fillId="9" borderId="16" xfId="0" applyFont="1" applyFill="1" applyBorder="1" applyAlignment="1">
      <alignment horizontal="center" vertical="center" wrapText="1"/>
    </xf>
    <xf numFmtId="0" fontId="57" fillId="9" borderId="16" xfId="0" applyFont="1" applyFill="1" applyBorder="1" applyAlignment="1">
      <alignment horizontal="center" vertical="center" wrapText="1"/>
    </xf>
    <xf numFmtId="0" fontId="52" fillId="9" borderId="5" xfId="0" applyFont="1" applyFill="1" applyBorder="1" applyAlignment="1">
      <alignment horizontal="left" vertical="center" wrapText="1" shrinkToFit="1"/>
    </xf>
    <xf numFmtId="0" fontId="52" fillId="9" borderId="20" xfId="0" applyFont="1" applyFill="1" applyBorder="1" applyAlignment="1">
      <alignment horizontal="center" vertical="center" wrapText="1" shrinkToFit="1"/>
    </xf>
    <xf numFmtId="0" fontId="44" fillId="32" borderId="0" xfId="0" applyFont="1" applyFill="1" applyAlignment="1">
      <alignment horizontal="center" vertical="center"/>
    </xf>
    <xf numFmtId="0" fontId="87" fillId="15" borderId="41" xfId="0" applyFont="1" applyFill="1" applyBorder="1" applyAlignment="1" applyProtection="1">
      <alignment horizontal="center" vertical="center" wrapText="1"/>
      <protection locked="0"/>
    </xf>
    <xf numFmtId="0" fontId="87" fillId="15" borderId="28" xfId="0" applyFont="1" applyFill="1" applyBorder="1" applyAlignment="1" applyProtection="1">
      <alignment horizontal="center" vertical="center" wrapText="1"/>
      <protection locked="0"/>
    </xf>
    <xf numFmtId="0" fontId="97" fillId="33" borderId="0" xfId="0" applyFont="1" applyFill="1" applyAlignment="1">
      <alignment horizontal="center" vertical="center" wrapText="1"/>
    </xf>
    <xf numFmtId="0" fontId="47" fillId="9" borderId="20" xfId="0" applyFont="1" applyFill="1" applyBorder="1" applyAlignment="1">
      <alignment horizontal="left" vertical="center" wrapText="1"/>
    </xf>
    <xf numFmtId="0" fontId="0" fillId="9" borderId="0" xfId="0" applyFill="1" applyAlignment="1">
      <alignment horizontal="right" vertical="center" wrapText="1"/>
    </xf>
    <xf numFmtId="0" fontId="57" fillId="15" borderId="42" xfId="0" applyFont="1" applyFill="1" applyBorder="1" applyAlignment="1" applyProtection="1">
      <alignment horizontal="center" vertical="center" wrapText="1"/>
      <protection locked="0"/>
    </xf>
    <xf numFmtId="0" fontId="57" fillId="15" borderId="43" xfId="0" applyFont="1" applyFill="1" applyBorder="1" applyAlignment="1" applyProtection="1">
      <alignment horizontal="center" vertical="center" wrapText="1"/>
      <protection locked="0"/>
    </xf>
    <xf numFmtId="0" fontId="0" fillId="9" borderId="5" xfId="0" applyFill="1" applyBorder="1" applyAlignment="1">
      <alignment horizontal="left" vertical="center" wrapText="1" shrinkToFit="1"/>
    </xf>
    <xf numFmtId="0" fontId="47" fillId="21" borderId="0" xfId="0" applyFont="1" applyFill="1" applyAlignment="1">
      <alignment horizontal="center" vertical="center" wrapText="1" shrinkToFit="1"/>
    </xf>
    <xf numFmtId="0" fontId="157" fillId="9" borderId="0" xfId="0" applyFont="1" applyFill="1" applyAlignment="1">
      <alignment horizontal="left" vertical="center" wrapText="1"/>
    </xf>
    <xf numFmtId="0" fontId="60" fillId="9" borderId="0" xfId="0" applyFont="1" applyFill="1" applyAlignment="1">
      <alignment horizontal="left" vertical="center" wrapText="1"/>
    </xf>
    <xf numFmtId="0" fontId="91" fillId="9" borderId="0" xfId="0" applyFont="1" applyFill="1" applyAlignment="1">
      <alignment horizontal="left" vertical="center" wrapText="1"/>
    </xf>
    <xf numFmtId="0" fontId="48" fillId="9" borderId="0" xfId="0" applyFont="1" applyFill="1" applyAlignment="1">
      <alignment horizontal="center" vertical="center" wrapText="1"/>
    </xf>
    <xf numFmtId="0" fontId="47" fillId="9" borderId="0" xfId="0" applyFont="1" applyFill="1" applyAlignment="1">
      <alignment horizontal="left" vertical="center" wrapText="1"/>
    </xf>
    <xf numFmtId="165" fontId="0" fillId="29" borderId="35" xfId="0" applyNumberFormat="1" applyFill="1" applyBorder="1" applyAlignment="1">
      <alignment horizontal="center" vertical="center" wrapText="1"/>
    </xf>
    <xf numFmtId="165" fontId="0" fillId="29" borderId="36" xfId="0" applyNumberFormat="1" applyFill="1" applyBorder="1" applyAlignment="1">
      <alignment horizontal="center" vertical="center" wrapText="1"/>
    </xf>
    <xf numFmtId="165" fontId="0" fillId="29" borderId="37" xfId="0" applyNumberFormat="1" applyFill="1" applyBorder="1" applyAlignment="1">
      <alignment horizontal="center" vertical="center" wrapText="1"/>
    </xf>
    <xf numFmtId="0" fontId="0" fillId="9" borderId="20" xfId="0" applyFill="1" applyBorder="1" applyAlignment="1">
      <alignment horizontal="left" vertical="center" wrapText="1" shrinkToFit="1"/>
    </xf>
    <xf numFmtId="0" fontId="0" fillId="9" borderId="27" xfId="0" applyFill="1" applyBorder="1" applyAlignment="1">
      <alignment horizontal="left" vertical="center" wrapText="1" shrinkToFit="1"/>
    </xf>
    <xf numFmtId="0" fontId="52" fillId="9" borderId="0" xfId="0" applyFont="1" applyFill="1" applyAlignment="1">
      <alignment horizontal="left" vertical="center" wrapText="1"/>
    </xf>
    <xf numFmtId="0" fontId="57" fillId="9" borderId="0" xfId="0" applyFont="1" applyFill="1" applyAlignment="1">
      <alignment horizontal="right" wrapText="1"/>
    </xf>
    <xf numFmtId="9" fontId="75" fillId="9" borderId="0" xfId="119" applyFont="1" applyFill="1" applyAlignment="1" applyProtection="1">
      <alignment horizontal="right" vertical="center"/>
      <protection hidden="1"/>
    </xf>
    <xf numFmtId="9" fontId="75" fillId="19" borderId="0" xfId="119" applyFont="1" applyFill="1" applyAlignment="1" applyProtection="1">
      <alignment horizontal="center" vertical="center"/>
      <protection hidden="1"/>
    </xf>
    <xf numFmtId="9" fontId="75" fillId="9" borderId="0" xfId="119" applyFont="1" applyFill="1" applyAlignment="1" applyProtection="1">
      <alignment horizontal="center" vertical="center"/>
      <protection hidden="1"/>
    </xf>
    <xf numFmtId="0" fontId="54" fillId="19" borderId="13" xfId="0" applyFont="1" applyFill="1" applyBorder="1" applyAlignment="1" applyProtection="1">
      <alignment horizontal="center" vertical="center" wrapText="1"/>
      <protection hidden="1"/>
    </xf>
    <xf numFmtId="0" fontId="54" fillId="19" borderId="18" xfId="0" applyFont="1" applyFill="1" applyBorder="1" applyAlignment="1" applyProtection="1">
      <alignment horizontal="center" vertical="center" wrapText="1"/>
      <protection hidden="1"/>
    </xf>
    <xf numFmtId="0" fontId="54" fillId="19" borderId="19" xfId="0" applyFont="1" applyFill="1" applyBorder="1" applyAlignment="1" applyProtection="1">
      <alignment horizontal="center" vertical="center" wrapText="1"/>
      <protection hidden="1"/>
    </xf>
    <xf numFmtId="0" fontId="98" fillId="9" borderId="0" xfId="0" applyFont="1" applyFill="1" applyAlignment="1" applyProtection="1">
      <alignment horizontal="left" vertical="center"/>
      <protection hidden="1"/>
    </xf>
    <xf numFmtId="0" fontId="55" fillId="15" borderId="32" xfId="0" applyFont="1" applyFill="1" applyBorder="1" applyAlignment="1" applyProtection="1">
      <alignment horizontal="center" vertical="center"/>
      <protection hidden="1"/>
    </xf>
    <xf numFmtId="0" fontId="55" fillId="15" borderId="30" xfId="0" applyFont="1" applyFill="1" applyBorder="1" applyAlignment="1" applyProtection="1">
      <alignment horizontal="center" vertical="center"/>
      <protection hidden="1"/>
    </xf>
    <xf numFmtId="0" fontId="77" fillId="20" borderId="0" xfId="0" applyFont="1" applyFill="1" applyAlignment="1" applyProtection="1">
      <alignment horizontal="center" vertical="center" textRotation="90"/>
      <protection hidden="1"/>
    </xf>
    <xf numFmtId="0" fontId="70" fillId="19" borderId="0" xfId="0" applyFont="1" applyFill="1" applyAlignment="1" applyProtection="1">
      <alignment horizontal="center" vertical="center" textRotation="90"/>
      <protection hidden="1"/>
    </xf>
    <xf numFmtId="0" fontId="0" fillId="0" borderId="0" xfId="0" applyAlignment="1">
      <alignment horizontal="left" vertical="center"/>
    </xf>
    <xf numFmtId="14" fontId="0" fillId="0" borderId="0" xfId="0" applyNumberFormat="1" applyAlignment="1">
      <alignment horizontal="center" vertical="center"/>
    </xf>
    <xf numFmtId="0" fontId="45" fillId="0" borderId="33" xfId="0" applyFont="1" applyBorder="1" applyAlignment="1" applyProtection="1">
      <alignment horizontal="left" vertical="center"/>
      <protection locked="0"/>
    </xf>
    <xf numFmtId="0" fontId="45" fillId="0" borderId="30" xfId="0" applyFont="1" applyBorder="1" applyAlignment="1" applyProtection="1">
      <alignment horizontal="left" vertical="center"/>
      <protection locked="0"/>
    </xf>
    <xf numFmtId="0" fontId="121" fillId="0" borderId="0" xfId="0" applyFont="1" applyAlignment="1" applyProtection="1">
      <alignment horizontal="center" vertical="center" wrapText="1"/>
      <protection hidden="1"/>
    </xf>
    <xf numFmtId="0" fontId="76" fillId="18" borderId="0" xfId="0" applyFont="1" applyFill="1" applyAlignment="1" applyProtection="1">
      <alignment horizontal="center" vertical="center"/>
      <protection hidden="1"/>
    </xf>
    <xf numFmtId="0" fontId="49" fillId="0" borderId="0" xfId="0" applyFont="1" applyAlignment="1" applyProtection="1">
      <alignment horizontal="center" vertical="center" textRotation="90"/>
      <protection hidden="1"/>
    </xf>
    <xf numFmtId="0" fontId="45" fillId="0" borderId="22" xfId="0" applyFont="1" applyBorder="1" applyAlignment="1" applyProtection="1">
      <alignment horizontal="left" vertical="center"/>
      <protection locked="0"/>
    </xf>
    <xf numFmtId="0" fontId="45" fillId="0" borderId="23" xfId="0" applyFont="1" applyBorder="1" applyAlignment="1" applyProtection="1">
      <alignment horizontal="left" vertical="center"/>
      <protection locked="0"/>
    </xf>
  </cellXfs>
  <cellStyles count="164">
    <cellStyle name="_x0010_“+ˆÉ•?pý¤" xfId="1" xr:uid="{00000000-0005-0000-0000-000000000000}"/>
    <cellStyle name="2x indented GHG Textfiels" xfId="2" xr:uid="{00000000-0005-0000-0000-000001000000}"/>
    <cellStyle name="Actual Date" xfId="3" xr:uid="{00000000-0005-0000-0000-000002000000}"/>
    <cellStyle name="Comma 2" xfId="4" xr:uid="{00000000-0005-0000-0000-000003000000}"/>
    <cellStyle name="Comma 2 2" xfId="5" xr:uid="{00000000-0005-0000-0000-000004000000}"/>
    <cellStyle name="Comma 2 3" xfId="6" xr:uid="{00000000-0005-0000-0000-000005000000}"/>
    <cellStyle name="Comma 3" xfId="7" xr:uid="{00000000-0005-0000-0000-000006000000}"/>
    <cellStyle name="Comma 4" xfId="8" xr:uid="{00000000-0005-0000-0000-000007000000}"/>
    <cellStyle name="Comma 5" xfId="9" xr:uid="{00000000-0005-0000-0000-000008000000}"/>
    <cellStyle name="Comma 6" xfId="10" xr:uid="{00000000-0005-0000-0000-000009000000}"/>
    <cellStyle name="Comma 6 2" xfId="11" xr:uid="{00000000-0005-0000-0000-00000A000000}"/>
    <cellStyle name="Comma0" xfId="12" xr:uid="{00000000-0005-0000-0000-00000B000000}"/>
    <cellStyle name="Currency 0" xfId="13" xr:uid="{00000000-0005-0000-0000-00000C000000}"/>
    <cellStyle name="Currency 2" xfId="14" xr:uid="{00000000-0005-0000-0000-00000D000000}"/>
    <cellStyle name="Currency 2 2" xfId="15" xr:uid="{00000000-0005-0000-0000-00000E000000}"/>
    <cellStyle name="Currency 3" xfId="16" xr:uid="{00000000-0005-0000-0000-00000F000000}"/>
    <cellStyle name="Currency0" xfId="17" xr:uid="{00000000-0005-0000-0000-000010000000}"/>
    <cellStyle name="Date" xfId="18" xr:uid="{00000000-0005-0000-0000-000011000000}"/>
    <cellStyle name="Date Aligned" xfId="19" xr:uid="{00000000-0005-0000-0000-000012000000}"/>
    <cellStyle name="Dezimal [0]_Compiling Utility Macros" xfId="20" xr:uid="{00000000-0005-0000-0000-000013000000}"/>
    <cellStyle name="Dezimal_Compiling Utility Macros" xfId="21" xr:uid="{00000000-0005-0000-0000-000014000000}"/>
    <cellStyle name="Dotted Line" xfId="22" xr:uid="{00000000-0005-0000-0000-000015000000}"/>
    <cellStyle name="F2" xfId="23" xr:uid="{00000000-0005-0000-0000-000016000000}"/>
    <cellStyle name="F3" xfId="24" xr:uid="{00000000-0005-0000-0000-000017000000}"/>
    <cellStyle name="F4" xfId="25" xr:uid="{00000000-0005-0000-0000-000018000000}"/>
    <cellStyle name="F5" xfId="26" xr:uid="{00000000-0005-0000-0000-000019000000}"/>
    <cellStyle name="F6" xfId="27" xr:uid="{00000000-0005-0000-0000-00001A000000}"/>
    <cellStyle name="F7" xfId="28" xr:uid="{00000000-0005-0000-0000-00001B000000}"/>
    <cellStyle name="F8" xfId="29" xr:uid="{00000000-0005-0000-0000-00001C000000}"/>
    <cellStyle name="Fixed" xfId="30" xr:uid="{00000000-0005-0000-0000-00001D000000}"/>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otnote" xfId="31" xr:uid="{00000000-0005-0000-0000-00002B000000}"/>
    <cellStyle name="Grey" xfId="32" xr:uid="{00000000-0005-0000-0000-00002C000000}"/>
    <cellStyle name="Hard Percent" xfId="33" xr:uid="{00000000-0005-0000-0000-00002D000000}"/>
    <cellStyle name="Header" xfId="34" xr:uid="{00000000-0005-0000-0000-00002E000000}"/>
    <cellStyle name="Heading1" xfId="35" xr:uid="{00000000-0005-0000-0000-00002F000000}"/>
    <cellStyle name="Heading2" xfId="36" xr:uid="{00000000-0005-0000-0000-000030000000}"/>
    <cellStyle name="HIGHLIGHT" xfId="37" xr:uid="{00000000-0005-0000-0000-000031000000}"/>
    <cellStyle name="Hyperlink" xfId="38" builtinId="8"/>
    <cellStyle name="Hyperlink 2" xfId="39" xr:uid="{00000000-0005-0000-0000-000033000000}"/>
    <cellStyle name="Hyperlink 3" xfId="40" xr:uid="{00000000-0005-0000-0000-000034000000}"/>
    <cellStyle name="Input [yellow]" xfId="41" xr:uid="{00000000-0005-0000-0000-000035000000}"/>
    <cellStyle name="Multiple" xfId="42" xr:uid="{00000000-0005-0000-0000-000036000000}"/>
    <cellStyle name="no dec" xfId="43" xr:uid="{00000000-0005-0000-0000-000037000000}"/>
    <cellStyle name="Normal" xfId="0" builtinId="0"/>
    <cellStyle name="Normal - Style1" xfId="44" xr:uid="{00000000-0005-0000-0000-000039000000}"/>
    <cellStyle name="Normal 10" xfId="45" xr:uid="{00000000-0005-0000-0000-00003A000000}"/>
    <cellStyle name="Normal 11 2" xfId="46" xr:uid="{00000000-0005-0000-0000-00003B000000}"/>
    <cellStyle name="Normal 11 3" xfId="47" xr:uid="{00000000-0005-0000-0000-00003C000000}"/>
    <cellStyle name="Normal 11 4" xfId="48" xr:uid="{00000000-0005-0000-0000-00003D000000}"/>
    <cellStyle name="Normal 11 5" xfId="49" xr:uid="{00000000-0005-0000-0000-00003E000000}"/>
    <cellStyle name="Normal 12 2" xfId="50" xr:uid="{00000000-0005-0000-0000-00003F000000}"/>
    <cellStyle name="Normal 12 3" xfId="51" xr:uid="{00000000-0005-0000-0000-000040000000}"/>
    <cellStyle name="Normal 12 4" xfId="52" xr:uid="{00000000-0005-0000-0000-000041000000}"/>
    <cellStyle name="Normal 12 5" xfId="53" xr:uid="{00000000-0005-0000-0000-000042000000}"/>
    <cellStyle name="Normal 13 2" xfId="54" xr:uid="{00000000-0005-0000-0000-000043000000}"/>
    <cellStyle name="Normal 13 3" xfId="55" xr:uid="{00000000-0005-0000-0000-000044000000}"/>
    <cellStyle name="Normal 13 4" xfId="56" xr:uid="{00000000-0005-0000-0000-000045000000}"/>
    <cellStyle name="Normal 13 5" xfId="57" xr:uid="{00000000-0005-0000-0000-000046000000}"/>
    <cellStyle name="Normal 14 2" xfId="58" xr:uid="{00000000-0005-0000-0000-000047000000}"/>
    <cellStyle name="Normal 14 3" xfId="59" xr:uid="{00000000-0005-0000-0000-000048000000}"/>
    <cellStyle name="Normal 14 4" xfId="60" xr:uid="{00000000-0005-0000-0000-000049000000}"/>
    <cellStyle name="Normal 14 5" xfId="61" xr:uid="{00000000-0005-0000-0000-00004A000000}"/>
    <cellStyle name="Normal 16 2" xfId="62" xr:uid="{00000000-0005-0000-0000-00004B000000}"/>
    <cellStyle name="Normal 16 3" xfId="63" xr:uid="{00000000-0005-0000-0000-00004C000000}"/>
    <cellStyle name="Normal 16 4" xfId="64" xr:uid="{00000000-0005-0000-0000-00004D000000}"/>
    <cellStyle name="Normal 16 5" xfId="65" xr:uid="{00000000-0005-0000-0000-00004E000000}"/>
    <cellStyle name="Normal 18 2" xfId="66" xr:uid="{00000000-0005-0000-0000-00004F000000}"/>
    <cellStyle name="Normal 18 3" xfId="67" xr:uid="{00000000-0005-0000-0000-000050000000}"/>
    <cellStyle name="Normal 18 4" xfId="68" xr:uid="{00000000-0005-0000-0000-000051000000}"/>
    <cellStyle name="Normal 18 5" xfId="69" xr:uid="{00000000-0005-0000-0000-000052000000}"/>
    <cellStyle name="Normal 19 2" xfId="70" xr:uid="{00000000-0005-0000-0000-000053000000}"/>
    <cellStyle name="Normal 19 3" xfId="71" xr:uid="{00000000-0005-0000-0000-000054000000}"/>
    <cellStyle name="Normal 19 4" xfId="72" xr:uid="{00000000-0005-0000-0000-000055000000}"/>
    <cellStyle name="Normal 19 5" xfId="73" xr:uid="{00000000-0005-0000-0000-000056000000}"/>
    <cellStyle name="Normal 2" xfId="74" xr:uid="{00000000-0005-0000-0000-000057000000}"/>
    <cellStyle name="Normal 2 2" xfId="75" xr:uid="{00000000-0005-0000-0000-000058000000}"/>
    <cellStyle name="Normal 2 3" xfId="76" xr:uid="{00000000-0005-0000-0000-000059000000}"/>
    <cellStyle name="Normal 2 4" xfId="77" xr:uid="{00000000-0005-0000-0000-00005A000000}"/>
    <cellStyle name="Normal 2 5" xfId="78" xr:uid="{00000000-0005-0000-0000-00005B000000}"/>
    <cellStyle name="Normal 20 2" xfId="79" xr:uid="{00000000-0005-0000-0000-00005C000000}"/>
    <cellStyle name="Normal 20 3" xfId="80" xr:uid="{00000000-0005-0000-0000-00005D000000}"/>
    <cellStyle name="Normal 20 4" xfId="81" xr:uid="{00000000-0005-0000-0000-00005E000000}"/>
    <cellStyle name="Normal 20 5" xfId="82" xr:uid="{00000000-0005-0000-0000-00005F000000}"/>
    <cellStyle name="Normal 21 2" xfId="83" xr:uid="{00000000-0005-0000-0000-000060000000}"/>
    <cellStyle name="Normal 21 3" xfId="84" xr:uid="{00000000-0005-0000-0000-000061000000}"/>
    <cellStyle name="Normal 21 4" xfId="85" xr:uid="{00000000-0005-0000-0000-000062000000}"/>
    <cellStyle name="Normal 3" xfId="86" xr:uid="{00000000-0005-0000-0000-000063000000}"/>
    <cellStyle name="Normal 3 2" xfId="87" xr:uid="{00000000-0005-0000-0000-000064000000}"/>
    <cellStyle name="Normal 3 3" xfId="88" xr:uid="{00000000-0005-0000-0000-000065000000}"/>
    <cellStyle name="Normal 4" xfId="89" xr:uid="{00000000-0005-0000-0000-000066000000}"/>
    <cellStyle name="Normal 4 2" xfId="90" xr:uid="{00000000-0005-0000-0000-000067000000}"/>
    <cellStyle name="Normal 4 3" xfId="91" xr:uid="{00000000-0005-0000-0000-000068000000}"/>
    <cellStyle name="Normal 4 4" xfId="92" xr:uid="{00000000-0005-0000-0000-000069000000}"/>
    <cellStyle name="Normal 4 5" xfId="93" xr:uid="{00000000-0005-0000-0000-00006A000000}"/>
    <cellStyle name="Normal 5" xfId="94" xr:uid="{00000000-0005-0000-0000-00006B000000}"/>
    <cellStyle name="Normal 5 2" xfId="95" xr:uid="{00000000-0005-0000-0000-00006C000000}"/>
    <cellStyle name="Normal 5 3" xfId="96" xr:uid="{00000000-0005-0000-0000-00006D000000}"/>
    <cellStyle name="Normal 5 4" xfId="97" xr:uid="{00000000-0005-0000-0000-00006E000000}"/>
    <cellStyle name="Normal 5 4 2" xfId="98" xr:uid="{00000000-0005-0000-0000-00006F000000}"/>
    <cellStyle name="Normal 5 5" xfId="99" xr:uid="{00000000-0005-0000-0000-000070000000}"/>
    <cellStyle name="Normal 6" xfId="100" xr:uid="{00000000-0005-0000-0000-000071000000}"/>
    <cellStyle name="Normal 6 2" xfId="101" xr:uid="{00000000-0005-0000-0000-000072000000}"/>
    <cellStyle name="Normal 7" xfId="102" xr:uid="{00000000-0005-0000-0000-000073000000}"/>
    <cellStyle name="Normal 7 2" xfId="103" xr:uid="{00000000-0005-0000-0000-000074000000}"/>
    <cellStyle name="Normal 7 2 2" xfId="104" xr:uid="{00000000-0005-0000-0000-000075000000}"/>
    <cellStyle name="Normal 7 3" xfId="105" xr:uid="{00000000-0005-0000-0000-000076000000}"/>
    <cellStyle name="Normal 7 4" xfId="106" xr:uid="{00000000-0005-0000-0000-000077000000}"/>
    <cellStyle name="Normal 7 5" xfId="107" xr:uid="{00000000-0005-0000-0000-000078000000}"/>
    <cellStyle name="Normal 8" xfId="108" xr:uid="{00000000-0005-0000-0000-000079000000}"/>
    <cellStyle name="Normal 8 2" xfId="109" xr:uid="{00000000-0005-0000-0000-00007A000000}"/>
    <cellStyle name="Normal 8 3" xfId="110" xr:uid="{00000000-0005-0000-0000-00007B000000}"/>
    <cellStyle name="Normal 8 4" xfId="111" xr:uid="{00000000-0005-0000-0000-00007C000000}"/>
    <cellStyle name="Normal 8 5" xfId="112" xr:uid="{00000000-0005-0000-0000-00007D000000}"/>
    <cellStyle name="Normal 9" xfId="113" xr:uid="{00000000-0005-0000-0000-00007E000000}"/>
    <cellStyle name="Normal 9 2" xfId="114" xr:uid="{00000000-0005-0000-0000-00007F000000}"/>
    <cellStyle name="Normal 9 3" xfId="115" xr:uid="{00000000-0005-0000-0000-000080000000}"/>
    <cellStyle name="Normal 9 4" xfId="116" xr:uid="{00000000-0005-0000-0000-000081000000}"/>
    <cellStyle name="Normal 9 5" xfId="117" xr:uid="{00000000-0005-0000-0000-000082000000}"/>
    <cellStyle name="Page Number" xfId="118" xr:uid="{00000000-0005-0000-0000-000083000000}"/>
    <cellStyle name="Percent" xfId="119" builtinId="5"/>
    <cellStyle name="Percent [2]" xfId="120" xr:uid="{00000000-0005-0000-0000-000085000000}"/>
    <cellStyle name="Percent 2" xfId="121" xr:uid="{00000000-0005-0000-0000-000086000000}"/>
    <cellStyle name="Percent 2 2" xfId="150" xr:uid="{00000000-0005-0000-0000-000087000000}"/>
    <cellStyle name="Percent 3" xfId="122" xr:uid="{00000000-0005-0000-0000-000088000000}"/>
    <cellStyle name="Percent 4" xfId="123" xr:uid="{00000000-0005-0000-0000-000089000000}"/>
    <cellStyle name="Percent 5" xfId="124" xr:uid="{00000000-0005-0000-0000-00008A000000}"/>
    <cellStyle name="Percent 5 2" xfId="125" xr:uid="{00000000-0005-0000-0000-00008B000000}"/>
    <cellStyle name="Standard_Anpassen der Amortisation" xfId="126" xr:uid="{00000000-0005-0000-0000-00008C000000}"/>
    <cellStyle name="Style 21" xfId="127" xr:uid="{00000000-0005-0000-0000-00008D000000}"/>
    <cellStyle name="Style 22" xfId="128" xr:uid="{00000000-0005-0000-0000-00008E000000}"/>
    <cellStyle name="Style 23" xfId="129" xr:uid="{00000000-0005-0000-0000-00008F000000}"/>
    <cellStyle name="Style 24" xfId="130" xr:uid="{00000000-0005-0000-0000-000090000000}"/>
    <cellStyle name="Style 25" xfId="131" xr:uid="{00000000-0005-0000-0000-000091000000}"/>
    <cellStyle name="Style 26" xfId="132" xr:uid="{00000000-0005-0000-0000-000092000000}"/>
    <cellStyle name="Style 37" xfId="133" xr:uid="{00000000-0005-0000-0000-000093000000}"/>
    <cellStyle name="Style 38" xfId="134" xr:uid="{00000000-0005-0000-0000-000094000000}"/>
    <cellStyle name="Style 39" xfId="135" xr:uid="{00000000-0005-0000-0000-000095000000}"/>
    <cellStyle name="Style 40" xfId="136" xr:uid="{00000000-0005-0000-0000-000096000000}"/>
    <cellStyle name="Style 41" xfId="137" xr:uid="{00000000-0005-0000-0000-000097000000}"/>
    <cellStyle name="Table Head" xfId="138" xr:uid="{00000000-0005-0000-0000-000098000000}"/>
    <cellStyle name="Table Head Aligned" xfId="139" xr:uid="{00000000-0005-0000-0000-000099000000}"/>
    <cellStyle name="Table Head Blue" xfId="140" xr:uid="{00000000-0005-0000-0000-00009A000000}"/>
    <cellStyle name="Table Head Green" xfId="141" xr:uid="{00000000-0005-0000-0000-00009B000000}"/>
    <cellStyle name="Table Heading" xfId="142" xr:uid="{00000000-0005-0000-0000-00009C000000}"/>
    <cellStyle name="Table Title" xfId="143" xr:uid="{00000000-0005-0000-0000-00009D000000}"/>
    <cellStyle name="Table Units" xfId="144" xr:uid="{00000000-0005-0000-0000-00009E000000}"/>
    <cellStyle name="Unprot" xfId="145" xr:uid="{00000000-0005-0000-0000-00009F000000}"/>
    <cellStyle name="Unprot$" xfId="146" xr:uid="{00000000-0005-0000-0000-0000A0000000}"/>
    <cellStyle name="Unprotect" xfId="147" xr:uid="{00000000-0005-0000-0000-0000A1000000}"/>
    <cellStyle name="Währung [0]_Compiling Utility Macros" xfId="148" xr:uid="{00000000-0005-0000-0000-0000A2000000}"/>
    <cellStyle name="Währung_Compiling Utility Macros" xfId="149" xr:uid="{00000000-0005-0000-0000-0000A3000000}"/>
  </cellStyles>
  <dxfs count="4112">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b/>
        <i val="0"/>
        <color auto="1"/>
      </font>
      <fill>
        <patternFill patternType="solid">
          <fgColor indexed="64"/>
          <bgColor rgb="FFF3CC10"/>
        </patternFill>
      </fill>
    </dxf>
    <dxf>
      <font>
        <b/>
        <i val="0"/>
        <color theme="0" tint="-0.499984740745262"/>
      </font>
      <fill>
        <patternFill patternType="solid">
          <fgColor indexed="64"/>
          <bgColor theme="0" tint="-4.9989318521683403E-2"/>
        </patternFill>
      </fill>
    </dxf>
    <dxf>
      <font>
        <b/>
        <i val="0"/>
        <color rgb="FF008000"/>
      </font>
      <fill>
        <patternFill patternType="solid">
          <fgColor indexed="64"/>
          <bgColor theme="6" tint="0.39997558519241921"/>
        </patternFill>
      </fill>
    </dxf>
    <dxf>
      <font>
        <color theme="0"/>
      </font>
      <fill>
        <patternFill patternType="solid">
          <fgColor indexed="64"/>
          <bgColor theme="0" tint="-0.499984740745262"/>
        </patternFill>
      </fill>
    </dxf>
    <dxf>
      <font>
        <color rgb="FFFF0000"/>
      </font>
      <fill>
        <patternFill patternType="none">
          <fgColor indexed="64"/>
          <bgColor indexed="65"/>
        </patternFill>
      </fill>
    </dxf>
    <dxf>
      <font>
        <color theme="0" tint="-4.9989318521683403E-2"/>
      </font>
      <fill>
        <patternFill patternType="solid">
          <fgColor indexed="64"/>
          <bgColor theme="0" tint="-4.9989318521683403E-2"/>
        </patternFill>
      </fill>
    </dxf>
    <dxf>
      <font>
        <color theme="0"/>
      </font>
      <fill>
        <patternFill patternType="solid">
          <fgColor indexed="64"/>
          <bgColor rgb="FFFF0000"/>
        </patternFill>
      </fill>
    </dxf>
    <dxf>
      <font>
        <color theme="0" tint="-4.9989318521683403E-2"/>
      </font>
      <fill>
        <patternFill patternType="solid">
          <fgColor indexed="64"/>
          <bgColor theme="0" tint="-4.9989318521683403E-2"/>
        </patternFill>
      </fill>
      <border>
        <left/>
        <right/>
        <top style="thin">
          <color indexed="64"/>
        </top>
        <bottom style="thin">
          <color indexed="64"/>
        </bottom>
      </border>
    </dxf>
    <dxf>
      <font>
        <b/>
        <i val="0"/>
        <color auto="1"/>
      </font>
      <fill>
        <patternFill patternType="solid">
          <fgColor indexed="64"/>
          <bgColor rgb="FFF3CC10"/>
        </patternFill>
      </fill>
    </dxf>
    <dxf>
      <font>
        <b/>
        <i val="0"/>
        <color theme="0"/>
      </font>
      <fill>
        <patternFill patternType="solid">
          <fgColor indexed="64"/>
          <bgColor theme="1" tint="0.499984740745262"/>
        </patternFill>
      </fill>
    </dxf>
    <dxf>
      <font>
        <b/>
        <i val="0"/>
        <color rgb="FF008000"/>
      </font>
      <fill>
        <patternFill patternType="solid">
          <fgColor indexed="64"/>
          <bgColor theme="6" tint="0.39997558519241921"/>
        </patternFill>
      </fill>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font>
      <fill>
        <patternFill patternType="solid">
          <fgColor indexed="64"/>
          <bgColor rgb="FFFF0000"/>
        </patternFill>
      </fill>
    </dxf>
    <dxf>
      <font>
        <color theme="0" tint="-4.9989318521683403E-2"/>
      </font>
      <fill>
        <patternFill patternType="solid">
          <fgColor indexed="64"/>
          <bgColor theme="0" tint="-4.9989318521683403E-2"/>
        </patternFill>
      </fill>
    </dxf>
    <dxf>
      <font>
        <color theme="0"/>
      </font>
      <fill>
        <patternFill patternType="solid">
          <fgColor indexed="64"/>
          <bgColor theme="0" tint="-0.499984740745262"/>
        </patternFill>
      </fill>
    </dxf>
    <dxf>
      <font>
        <color theme="0" tint="-4.9989318521683403E-2"/>
      </font>
      <fill>
        <patternFill patternType="solid">
          <fgColor indexed="64"/>
          <bgColor theme="0" tint="-4.9989318521683403E-2"/>
        </patternFill>
      </fill>
    </dxf>
    <dxf>
      <font>
        <color theme="0" tint="-4.9989318521683403E-2"/>
      </font>
      <fill>
        <patternFill patternType="solid">
          <fgColor indexed="64"/>
          <bgColor theme="0" tint="-4.9989318521683403E-2"/>
        </patternFill>
      </fill>
      <border>
        <left/>
        <right/>
        <top/>
        <bottom/>
      </border>
    </dxf>
    <dxf>
      <font>
        <color rgb="FFFF0000"/>
      </font>
      <fill>
        <patternFill patternType="none">
          <fgColor indexed="64"/>
          <bgColor indexed="65"/>
        </patternFill>
      </fill>
    </dxf>
    <dxf>
      <font>
        <b/>
        <i val="0"/>
        <color rgb="FF006100"/>
      </font>
      <fill>
        <patternFill patternType="solid">
          <fgColor indexed="64"/>
          <bgColor theme="6" tint="0.39997558519241921"/>
        </patternFill>
      </fill>
    </dxf>
    <dxf>
      <font>
        <b/>
        <i val="0"/>
        <color theme="0" tint="-0.499984740745262"/>
      </font>
      <fill>
        <patternFill patternType="solid">
          <fgColor indexed="64"/>
          <bgColor theme="0" tint="-4.9989318521683403E-2"/>
        </patternFill>
      </fill>
    </dxf>
    <dxf>
      <font>
        <b/>
        <i val="0"/>
        <color auto="1"/>
      </font>
      <fill>
        <patternFill patternType="solid">
          <fgColor indexed="64"/>
          <bgColor rgb="FFF3C711"/>
        </patternFill>
      </fill>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font>
      <fill>
        <patternFill patternType="solid">
          <fgColor indexed="64"/>
          <bgColor theme="0" tint="-0.499984740745262"/>
        </patternFill>
      </fill>
    </dxf>
    <dxf>
      <font>
        <color theme="0" tint="-4.9989318521683403E-2"/>
      </font>
      <fill>
        <patternFill patternType="solid">
          <fgColor indexed="64"/>
          <bgColor theme="0" tint="-4.9989318521683403E-2"/>
        </patternFill>
      </fill>
      <border>
        <left/>
        <right/>
        <top/>
        <bottom/>
      </border>
    </dxf>
    <dxf>
      <font>
        <color rgb="FFFF0000"/>
      </font>
      <fill>
        <patternFill patternType="none">
          <fgColor indexed="64"/>
          <bgColor indexed="65"/>
        </patternFill>
      </fill>
    </dxf>
    <dxf>
      <font>
        <b/>
        <i val="0"/>
        <color rgb="FF006100"/>
      </font>
      <fill>
        <patternFill patternType="solid">
          <fgColor indexed="64"/>
          <bgColor theme="6" tint="0.39997558519241921"/>
        </patternFill>
      </fill>
    </dxf>
    <dxf>
      <font>
        <b/>
        <i val="0"/>
        <color theme="0" tint="-0.499984740745262"/>
      </font>
      <fill>
        <patternFill patternType="solid">
          <fgColor indexed="64"/>
          <bgColor theme="0" tint="-4.9989318521683403E-2"/>
        </patternFill>
      </fill>
    </dxf>
    <dxf>
      <font>
        <b/>
        <i val="0"/>
        <color auto="1"/>
      </font>
      <fill>
        <patternFill patternType="solid">
          <fgColor indexed="64"/>
          <bgColor rgb="FFF3C711"/>
        </patternFill>
      </fill>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24994659260841701"/>
      </font>
      <fill>
        <patternFill>
          <bgColor theme="0" tint="-0.24994659260841701"/>
        </patternFill>
      </fill>
      <border>
        <left style="thin">
          <color auto="1"/>
        </left>
        <right style="thin">
          <color auto="1"/>
        </right>
        <top style="thin">
          <color auto="1"/>
        </top>
        <bottom style="thin">
          <color auto="1"/>
        </bottom>
      </border>
    </dxf>
    <dxf>
      <font>
        <color theme="0" tint="-0.24994659260841701"/>
      </font>
      <fill>
        <patternFill>
          <bgColor theme="0" tint="-0.24994659260841701"/>
        </patternFill>
      </fill>
      <border>
        <left style="thin">
          <color auto="1"/>
        </left>
        <right style="thin">
          <color auto="1"/>
        </right>
        <top style="thin">
          <color auto="1"/>
        </top>
        <bottom style="thin">
          <color auto="1"/>
        </bottom>
      </border>
    </dxf>
    <dxf>
      <font>
        <color theme="0" tint="-0.24994659260841701"/>
      </font>
      <fill>
        <patternFill>
          <bgColor theme="0" tint="-0.24994659260841701"/>
        </patternFill>
      </fill>
      <border>
        <left style="thin">
          <color auto="1"/>
        </left>
        <right style="thin">
          <color auto="1"/>
        </right>
        <top style="thin">
          <color auto="1"/>
        </top>
        <bottom style="thin">
          <color auto="1"/>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24994659260841701"/>
      </font>
      <fill>
        <patternFill>
          <bgColor theme="0" tint="-0.24994659260841701"/>
        </patternFill>
      </fill>
      <border>
        <left style="thin">
          <color auto="1"/>
        </left>
        <right style="thin">
          <color auto="1"/>
        </right>
        <top style="thin">
          <color auto="1"/>
        </top>
        <bottom style="thin">
          <color auto="1"/>
        </bottom>
      </border>
    </dxf>
    <dxf>
      <font>
        <color theme="0" tint="-0.24994659260841701"/>
      </font>
      <fill>
        <patternFill>
          <bgColor theme="0" tint="-0.24994659260841701"/>
        </patternFill>
      </fill>
      <border>
        <left style="thin">
          <color auto="1"/>
        </left>
        <right style="thin">
          <color auto="1"/>
        </right>
        <top style="thin">
          <color auto="1"/>
        </top>
        <bottom style="thin">
          <color auto="1"/>
        </bottom>
      </border>
    </dxf>
    <dxf>
      <font>
        <color theme="0" tint="-0.24994659260841701"/>
      </font>
      <fill>
        <patternFill>
          <bgColor theme="0" tint="-0.24994659260841701"/>
        </patternFill>
      </fill>
      <border>
        <left style="thin">
          <color auto="1"/>
        </left>
        <right style="thin">
          <color auto="1"/>
        </right>
        <top style="thin">
          <color auto="1"/>
        </top>
        <bottom style="thin">
          <color auto="1"/>
        </bottom>
      </border>
    </dxf>
    <dxf>
      <font>
        <color theme="0" tint="-0.24994659260841701"/>
      </font>
      <fill>
        <patternFill>
          <bgColor theme="0" tint="-0.24994659260841701"/>
        </patternFill>
      </fill>
      <border>
        <left style="thin">
          <color auto="1"/>
        </left>
        <right style="thin">
          <color auto="1"/>
        </right>
        <top style="thin">
          <color auto="1"/>
        </top>
        <bottom style="thin">
          <color auto="1"/>
        </bottom>
      </border>
    </dxf>
    <dxf>
      <font>
        <color theme="0" tint="-0.24994659260841701"/>
      </font>
      <fill>
        <patternFill>
          <bgColor theme="0" tint="-0.24994659260841701"/>
        </patternFill>
      </fill>
      <border>
        <left style="thin">
          <color auto="1"/>
        </left>
        <right style="thin">
          <color auto="1"/>
        </right>
        <top style="thin">
          <color auto="1"/>
        </top>
        <bottom style="thin">
          <color auto="1"/>
        </bottom>
      </border>
    </dxf>
    <dxf>
      <font>
        <color theme="0" tint="-0.24994659260841701"/>
      </font>
      <fill>
        <patternFill>
          <bgColor theme="0" tint="-0.24994659260841701"/>
        </patternFill>
      </fill>
      <border>
        <left style="thin">
          <color auto="1"/>
        </left>
        <right style="thin">
          <color auto="1"/>
        </right>
        <top style="thin">
          <color auto="1"/>
        </top>
        <bottom style="thin">
          <color auto="1"/>
        </bottom>
      </border>
    </dxf>
    <dxf>
      <font>
        <color theme="0" tint="-0.24994659260841701"/>
      </font>
      <fill>
        <patternFill>
          <bgColor theme="0" tint="-0.24994659260841701"/>
        </patternFill>
      </fill>
      <border>
        <left style="thin">
          <color auto="1"/>
        </left>
        <right style="thin">
          <color auto="1"/>
        </right>
        <top style="thin">
          <color auto="1"/>
        </top>
        <bottom style="thin">
          <color auto="1"/>
        </bottom>
      </border>
    </dxf>
    <dxf>
      <font>
        <color theme="0" tint="-0.24994659260841701"/>
      </font>
      <fill>
        <patternFill>
          <bgColor theme="0" tint="-0.24994659260841701"/>
        </patternFill>
      </fill>
      <border>
        <left style="thin">
          <color auto="1"/>
        </left>
        <right style="thin">
          <color auto="1"/>
        </right>
        <top style="thin">
          <color auto="1"/>
        </top>
        <bottom style="thin">
          <color auto="1"/>
        </bottom>
      </border>
    </dxf>
    <dxf>
      <font>
        <color theme="0" tint="-0.24994659260841701"/>
      </font>
      <fill>
        <patternFill>
          <bgColor theme="0" tint="-0.24994659260841701"/>
        </patternFill>
      </fill>
      <border>
        <left style="thin">
          <color auto="1"/>
        </left>
        <right style="thin">
          <color auto="1"/>
        </right>
        <top style="thin">
          <color auto="1"/>
        </top>
        <bottom style="thin">
          <color auto="1"/>
        </bottom>
      </border>
    </dxf>
    <dxf>
      <font>
        <color theme="0" tint="-0.24994659260841701"/>
      </font>
      <fill>
        <patternFill>
          <bgColor theme="0" tint="-0.24994659260841701"/>
        </patternFill>
      </fill>
      <border>
        <left style="thin">
          <color auto="1"/>
        </left>
        <right style="thin">
          <color auto="1"/>
        </right>
        <top style="thin">
          <color auto="1"/>
        </top>
        <bottom style="thin">
          <color auto="1"/>
        </bottom>
      </border>
    </dxf>
    <dxf>
      <font>
        <color theme="0" tint="-4.9989318521683403E-2"/>
      </font>
      <fill>
        <patternFill>
          <bgColor theme="0" tint="-4.9989318521683403E-2"/>
        </patternFill>
      </fill>
      <border>
        <left/>
        <right/>
        <top/>
        <bottom/>
      </border>
    </dxf>
    <dxf>
      <font>
        <color theme="0"/>
      </font>
      <fill>
        <patternFill patternType="solid">
          <fgColor indexed="64"/>
          <bgColor theme="0" tint="-0.499984740745262"/>
        </patternFill>
      </fill>
    </dxf>
    <dxf>
      <font>
        <color theme="0" tint="-4.9989318521683403E-2"/>
      </font>
      <fill>
        <patternFill patternType="solid">
          <fgColor indexed="64"/>
          <bgColor theme="0" tint="-4.9989318521683403E-2"/>
        </patternFill>
      </fill>
      <border>
        <left/>
        <right/>
        <top/>
        <bottom/>
      </border>
    </dxf>
    <dxf>
      <font>
        <color rgb="FFFF0000"/>
      </font>
      <fill>
        <patternFill patternType="none">
          <fgColor indexed="64"/>
          <bgColor indexed="65"/>
        </patternFill>
      </fill>
    </dxf>
    <dxf>
      <font>
        <b/>
        <i val="0"/>
        <color rgb="FF006100"/>
      </font>
      <fill>
        <patternFill patternType="solid">
          <fgColor indexed="64"/>
          <bgColor theme="6" tint="0.39997558519241921"/>
        </patternFill>
      </fill>
    </dxf>
    <dxf>
      <font>
        <b/>
        <i val="0"/>
        <color theme="0" tint="-0.499984740745262"/>
      </font>
      <fill>
        <patternFill patternType="solid">
          <fgColor indexed="64"/>
          <bgColor theme="0" tint="-4.9989318521683403E-2"/>
        </patternFill>
      </fill>
    </dxf>
    <dxf>
      <font>
        <b/>
        <i val="0"/>
        <color auto="1"/>
      </font>
      <fill>
        <patternFill patternType="solid">
          <fgColor indexed="64"/>
          <bgColor rgb="FFF3C711"/>
        </patternFill>
      </fill>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theme="0" tint="-0.499984740745262"/>
      </font>
      <fill>
        <patternFill>
          <bgColor theme="0" tint="-0.499984740745262"/>
        </patternFill>
      </fill>
      <border>
        <left/>
        <right/>
        <top/>
        <bottom/>
        <vertical/>
        <horizontal/>
      </border>
    </dxf>
    <dxf>
      <font>
        <color rgb="FFFF0000"/>
      </font>
      <fill>
        <patternFill patternType="solid">
          <fgColor indexed="64"/>
          <bgColor theme="0" tint="-4.9989318521683403E-2"/>
        </patternFill>
      </fill>
    </dxf>
    <dxf>
      <font>
        <color auto="1"/>
      </font>
      <fill>
        <patternFill patternType="solid">
          <fgColor indexed="64"/>
          <bgColor rgb="FFF3C50C"/>
        </patternFill>
      </fill>
    </dxf>
    <dxf>
      <font>
        <color theme="0" tint="-0.499984740745262"/>
      </font>
      <fill>
        <patternFill patternType="solid">
          <fgColor indexed="64"/>
          <bgColor theme="0" tint="-4.9989318521683403E-2"/>
        </patternFill>
      </fill>
    </dxf>
    <dxf>
      <font>
        <color rgb="FF006100"/>
      </font>
      <fill>
        <patternFill patternType="solid">
          <fgColor indexed="64"/>
          <bgColor theme="6" tint="0.39997558519241921"/>
        </patternFill>
      </fill>
    </dxf>
    <dxf>
      <font>
        <color rgb="FFFF0000"/>
      </font>
      <fill>
        <patternFill patternType="solid">
          <fgColor indexed="64"/>
          <bgColor theme="0" tint="-4.9989318521683403E-2"/>
        </patternFill>
      </fill>
    </dxf>
    <dxf>
      <font>
        <color auto="1"/>
      </font>
      <fill>
        <patternFill patternType="solid">
          <fgColor indexed="64"/>
          <bgColor rgb="FFF3C50C"/>
        </patternFill>
      </fill>
    </dxf>
    <dxf>
      <font>
        <color theme="0" tint="-0.499984740745262"/>
      </font>
      <fill>
        <patternFill patternType="solid">
          <fgColor indexed="64"/>
          <bgColor theme="0" tint="-4.9989318521683403E-2"/>
        </patternFill>
      </fill>
    </dxf>
    <dxf>
      <font>
        <color rgb="FF006100"/>
      </font>
      <fill>
        <patternFill patternType="solid">
          <fgColor indexed="64"/>
          <bgColor theme="6" tint="0.39997558519241921"/>
        </patternFill>
      </fill>
    </dxf>
    <dxf>
      <font>
        <color rgb="FFFF0000"/>
      </font>
      <fill>
        <patternFill patternType="solid">
          <fgColor indexed="64"/>
          <bgColor theme="0" tint="-4.9989318521683403E-2"/>
        </patternFill>
      </fill>
    </dxf>
    <dxf>
      <font>
        <color theme="0" tint="-4.9989318521683403E-2"/>
      </font>
      <fill>
        <patternFill patternType="solid">
          <fgColor indexed="64"/>
          <bgColor theme="0" tint="-0.499984740745262"/>
        </patternFill>
      </fill>
    </dxf>
    <dxf>
      <font>
        <color auto="1"/>
      </font>
      <fill>
        <patternFill patternType="solid">
          <fgColor indexed="64"/>
          <bgColor rgb="FFF3C50C"/>
        </patternFill>
      </fill>
    </dxf>
    <dxf>
      <font>
        <color rgb="FF006100"/>
      </font>
      <fill>
        <patternFill patternType="solid">
          <fgColor indexed="64"/>
          <bgColor theme="6" tint="0.39997558519241921"/>
        </patternFill>
      </fill>
    </dxf>
  </dxfs>
  <tableStyles count="0" defaultTableStyle="TableStyleMedium9" defaultPivotStyle="PivotStyleMedium4"/>
  <colors>
    <mruColors>
      <color rgb="FFFFFF66"/>
      <color rgb="FFE2AC00"/>
      <color rgb="FFF2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12342698556535728"/>
          <c:y val="7.1405399931458141E-2"/>
          <c:w val="0.92863082237042105"/>
          <c:h val="0.88966766413404097"/>
        </c:manualLayout>
      </c:layout>
      <c:doughnutChart>
        <c:varyColors val="1"/>
        <c:ser>
          <c:idx val="0"/>
          <c:order val="0"/>
          <c:spPr>
            <a:ln>
              <a:noFill/>
            </a:ln>
          </c:spPr>
          <c:dPt>
            <c:idx val="0"/>
            <c:bubble3D val="0"/>
            <c:spPr>
              <a:solidFill>
                <a:schemeClr val="bg1">
                  <a:lumMod val="85000"/>
                </a:schemeClr>
              </a:solidFill>
              <a:ln w="19050">
                <a:noFill/>
              </a:ln>
              <a:effectLst/>
            </c:spPr>
            <c:extLst>
              <c:ext xmlns:c16="http://schemas.microsoft.com/office/drawing/2014/chart" uri="{C3380CC4-5D6E-409C-BE32-E72D297353CC}">
                <c16:uniqueId val="{00000001-94D9-48A7-B6CA-0AA8C9FBDDE8}"/>
              </c:ext>
            </c:extLst>
          </c:dPt>
          <c:dPt>
            <c:idx val="1"/>
            <c:bubble3D val="0"/>
            <c:spPr>
              <a:solidFill>
                <a:schemeClr val="accent6">
                  <a:tint val="77000"/>
                </a:schemeClr>
              </a:solidFill>
              <a:ln w="19050">
                <a:noFill/>
              </a:ln>
              <a:effectLst/>
            </c:spPr>
            <c:extLst>
              <c:ext xmlns:c16="http://schemas.microsoft.com/office/drawing/2014/chart" uri="{C3380CC4-5D6E-409C-BE32-E72D297353CC}">
                <c16:uniqueId val="{00000000-FA4D-40E8-9E71-D6B31683C02C}"/>
              </c:ext>
            </c:extLst>
          </c:dPt>
          <c:dLbls>
            <c:dLbl>
              <c:idx val="0"/>
              <c:delete val="1"/>
              <c:extLst>
                <c:ext xmlns:c15="http://schemas.microsoft.com/office/drawing/2012/chart" uri="{CE6537A1-D6FC-4f65-9D91-7224C49458BB}"/>
                <c:ext xmlns:c16="http://schemas.microsoft.com/office/drawing/2014/chart" uri="{C3380CC4-5D6E-409C-BE32-E72D297353CC}">
                  <c16:uniqueId val="{00000001-94D9-48A7-B6CA-0AA8C9FBDDE8}"/>
                </c:ext>
              </c:extLst>
            </c:dLbl>
            <c:dLbl>
              <c:idx val="1"/>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FA4D-40E8-9E71-D6B31683C02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Environment!$G$157:$H$157</c:f>
            </c:numRef>
          </c:val>
          <c:extLst>
            <c:ext xmlns:c16="http://schemas.microsoft.com/office/drawing/2014/chart" uri="{C3380CC4-5D6E-409C-BE32-E72D297353CC}">
              <c16:uniqueId val="{00000002-94D9-48A7-B6CA-0AA8C9FBDDE8}"/>
            </c:ext>
          </c:extLst>
        </c:ser>
        <c:dLbls>
          <c:showLegendKey val="0"/>
          <c:showVal val="1"/>
          <c:showCatName val="0"/>
          <c:showSerName val="0"/>
          <c:showPercent val="0"/>
          <c:showBubbleSize val="0"/>
          <c:showLeaderLines val="1"/>
        </c:dLbls>
        <c:firstSliceAng val="90"/>
        <c:holeSize val="71"/>
      </c:doughnutChart>
      <c:spPr>
        <a:noFill/>
        <a:ln>
          <a:noFill/>
        </a:ln>
        <a:effectLst/>
      </c:spPr>
    </c:plotArea>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713249940621707E-2"/>
          <c:y val="7.8671350330749998E-2"/>
          <c:w val="0.92863082237042105"/>
          <c:h val="0.88966766413404097"/>
        </c:manualLayout>
      </c:layout>
      <c:doughnutChart>
        <c:varyColors val="1"/>
        <c:ser>
          <c:idx val="0"/>
          <c:order val="0"/>
          <c:dPt>
            <c:idx val="0"/>
            <c:bubble3D val="0"/>
            <c:spPr>
              <a:solidFill>
                <a:srgbClr val="F79646"/>
              </a:solidFill>
              <a:ln w="9525" cap="flat" cmpd="sng" algn="ctr">
                <a:solidFill>
                  <a:schemeClr val="accent6">
                    <a:shade val="76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0-D764-436F-835A-F82C2CA0CC31}"/>
              </c:ext>
            </c:extLst>
          </c:dPt>
          <c:dPt>
            <c:idx val="1"/>
            <c:bubble3D val="0"/>
            <c:spPr>
              <a:solidFill>
                <a:sysClr val="window" lastClr="FFFFFF">
                  <a:lumMod val="85000"/>
                </a:sysClr>
              </a:solidFill>
              <a:ln w="9525" cap="flat" cmpd="sng" algn="ctr">
                <a:no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D764-436F-835A-F82C2CA0CC31}"/>
              </c:ext>
            </c:extLst>
          </c:dPt>
          <c:dLbls>
            <c:dLbl>
              <c:idx val="0"/>
              <c:layout>
                <c:manualLayout>
                  <c:x val="0.28378393476480901"/>
                  <c:y val="-9.4949011633122998E-2"/>
                </c:manualLayout>
              </c:layout>
              <c:spPr>
                <a:noFill/>
                <a:ln>
                  <a:noFill/>
                </a:ln>
                <a:effectLst/>
              </c:spPr>
              <c:txPr>
                <a:bodyPr rot="0" spcFirstLastPara="1" vertOverflow="ellipsis" vert="horz" wrap="square" lIns="38100" tIns="19050" rIns="38100" bIns="19050" anchor="ctr" anchorCtr="1">
                  <a:noAutofit/>
                </a:bodyPr>
                <a:lstStyle/>
                <a:p>
                  <a:pPr>
                    <a:defRPr lang="en-IE" sz="14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0.27155419852851598"/>
                      <c:h val="0.22773155251698299"/>
                    </c:manualLayout>
                  </c15:layout>
                </c:ext>
                <c:ext xmlns:c16="http://schemas.microsoft.com/office/drawing/2014/chart" uri="{C3380CC4-5D6E-409C-BE32-E72D297353CC}">
                  <c16:uniqueId val="{00000000-D764-436F-835A-F82C2CA0CC31}"/>
                </c:ext>
              </c:extLst>
            </c:dLbl>
            <c:dLbl>
              <c:idx val="1"/>
              <c:delete val="1"/>
              <c:extLst>
                <c:ext xmlns:c15="http://schemas.microsoft.com/office/drawing/2012/chart" uri="{CE6537A1-D6FC-4f65-9D91-7224C49458BB}"/>
                <c:ext xmlns:c16="http://schemas.microsoft.com/office/drawing/2014/chart" uri="{C3380CC4-5D6E-409C-BE32-E72D297353CC}">
                  <c16:uniqueId val="{00000001-D764-436F-835A-F82C2CA0CC31}"/>
                </c:ext>
              </c:extLst>
            </c:dLbl>
            <c:dLbl>
              <c:idx val="3"/>
              <c:spPr>
                <a:noFill/>
                <a:ln>
                  <a:noFill/>
                </a:ln>
                <a:effectLst/>
              </c:spPr>
              <c:txPr>
                <a:bodyPr rot="0" spcFirstLastPara="1" vertOverflow="ellipsis" vert="horz" wrap="square" lIns="38100" tIns="19050" rIns="38100" bIns="19050" anchor="ctr" anchorCtr="1">
                  <a:noAutofit/>
                </a:bodyPr>
                <a:lstStyle/>
                <a:p>
                  <a:pPr>
                    <a:defRPr lang="en-IE"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4-BC0E-4705-B0E7-CFB677AE745D}"/>
                </c:ext>
              </c:extLst>
            </c:dLbl>
            <c:spPr>
              <a:noFill/>
              <a:ln>
                <a:noFill/>
              </a:ln>
              <a:effectLst/>
            </c:spPr>
            <c:txPr>
              <a:bodyPr rot="0" spcFirstLastPara="1" vertOverflow="ellipsis" vert="horz" wrap="square" lIns="38100" tIns="19050" rIns="38100" bIns="19050" anchor="ctr" anchorCtr="1">
                <a:spAutoFit/>
              </a:bodyPr>
              <a:lstStyle/>
              <a:p>
                <a:pPr>
                  <a:defRPr lang="en-IE" sz="14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Quality!$G$102:$H$102</c:f>
            </c:numRef>
          </c:val>
          <c:extLst>
            <c:ext xmlns:c16="http://schemas.microsoft.com/office/drawing/2014/chart" uri="{C3380CC4-5D6E-409C-BE32-E72D297353CC}">
              <c16:uniqueId val="{00000003-D764-436F-835A-F82C2CA0CC31}"/>
            </c:ext>
          </c:extLst>
        </c:ser>
        <c:dLbls>
          <c:showLegendKey val="0"/>
          <c:showVal val="0"/>
          <c:showCatName val="0"/>
          <c:showSerName val="0"/>
          <c:showPercent val="1"/>
          <c:showBubbleSize val="0"/>
          <c:showLeaderLines val="1"/>
        </c:dLbls>
        <c:firstSliceAng val="90"/>
        <c:holeSize val="70"/>
      </c:doughnutChart>
      <c:spPr>
        <a:solidFill>
          <a:schemeClr val="bg1">
            <a:lumMod val="95000"/>
          </a:schemeClr>
        </a:solidFill>
        <a:ln>
          <a:noFill/>
        </a:ln>
        <a:effectLst/>
      </c:spPr>
    </c:plotArea>
    <c:plotVisOnly val="1"/>
    <c:dispBlanksAs val="zero"/>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617949887658655"/>
          <c:y val="0.10049601282220928"/>
          <c:w val="0.92863082237042105"/>
          <c:h val="0.88966766413404097"/>
        </c:manualLayout>
      </c:layout>
      <c:doughnutChart>
        <c:varyColors val="1"/>
        <c:ser>
          <c:idx val="0"/>
          <c:order val="0"/>
          <c:dPt>
            <c:idx val="0"/>
            <c:bubble3D val="0"/>
            <c:spPr>
              <a:solidFill>
                <a:srgbClr val="9BBB59">
                  <a:lumMod val="50000"/>
                </a:srgbClr>
              </a:solidFill>
              <a:ln w="9525" cap="flat" cmpd="sng" algn="ctr">
                <a:no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0-1F86-4E2E-B0A8-C640EE37861B}"/>
              </c:ext>
            </c:extLst>
          </c:dPt>
          <c:dPt>
            <c:idx val="1"/>
            <c:bubble3D val="0"/>
            <c:spPr>
              <a:solidFill>
                <a:sysClr val="window" lastClr="FFFFFF">
                  <a:lumMod val="85000"/>
                </a:sysClr>
              </a:solidFill>
              <a:ln w="9525" cap="flat" cmpd="sng" algn="ctr">
                <a:no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1F86-4E2E-B0A8-C640EE37861B}"/>
              </c:ext>
            </c:extLst>
          </c:dPt>
          <c:dLbls>
            <c:dLbl>
              <c:idx val="0"/>
              <c:layout>
                <c:manualLayout>
                  <c:x val="0.27702717441326602"/>
                  <c:y val="-0.166773528855931"/>
                </c:manualLayout>
              </c:layout>
              <c:spPr>
                <a:noFill/>
                <a:ln>
                  <a:noFill/>
                </a:ln>
                <a:effectLst/>
              </c:spPr>
              <c:txPr>
                <a:bodyPr rot="0" spcFirstLastPara="1" vertOverflow="ellipsis" vert="horz" wrap="square" lIns="38100" tIns="19050" rIns="38100" bIns="19050" anchor="ctr" anchorCtr="1">
                  <a:noAutofit/>
                </a:bodyPr>
                <a:lstStyle/>
                <a:p>
                  <a:pPr>
                    <a:defRPr lang="en-IE"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0.27155419852851598"/>
                      <c:h val="0.21158485095722099"/>
                    </c:manualLayout>
                  </c15:layout>
                </c:ext>
                <c:ext xmlns:c16="http://schemas.microsoft.com/office/drawing/2014/chart" uri="{C3380CC4-5D6E-409C-BE32-E72D297353CC}">
                  <c16:uniqueId val="{00000000-1F86-4E2E-B0A8-C640EE37861B}"/>
                </c:ext>
              </c:extLst>
            </c:dLbl>
            <c:dLbl>
              <c:idx val="1"/>
              <c:delete val="1"/>
              <c:extLst>
                <c:ext xmlns:c15="http://schemas.microsoft.com/office/drawing/2012/chart" uri="{CE6537A1-D6FC-4f65-9D91-7224C49458BB}"/>
                <c:ext xmlns:c16="http://schemas.microsoft.com/office/drawing/2014/chart" uri="{C3380CC4-5D6E-409C-BE32-E72D297353CC}">
                  <c16:uniqueId val="{00000001-1F86-4E2E-B0A8-C640EE37861B}"/>
                </c:ext>
              </c:extLst>
            </c:dLbl>
            <c:dLbl>
              <c:idx val="3"/>
              <c:spPr>
                <a:noFill/>
                <a:ln>
                  <a:noFill/>
                </a:ln>
                <a:effectLst/>
              </c:spPr>
              <c:txPr>
                <a:bodyPr rot="0" spcFirstLastPara="1" vertOverflow="ellipsis" vert="horz" wrap="square" lIns="38100" tIns="19050" rIns="38100" bIns="19050" anchor="ctr" anchorCtr="1">
                  <a:noAutofit/>
                </a:bodyPr>
                <a:lstStyle/>
                <a:p>
                  <a:pPr>
                    <a:defRPr lang="en-IE"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4-9B94-41D8-8AE9-00A103F0F4BB}"/>
                </c:ext>
              </c:extLst>
            </c:dLbl>
            <c:spPr>
              <a:noFill/>
              <a:ln>
                <a:noFill/>
              </a:ln>
              <a:effectLst/>
            </c:spPr>
            <c:txPr>
              <a:bodyPr rot="0" spcFirstLastPara="1" vertOverflow="ellipsis" vert="horz" wrap="square" lIns="38100" tIns="19050" rIns="38100" bIns="19050" anchor="ctr" anchorCtr="1">
                <a:spAutoFit/>
              </a:bodyPr>
              <a:lstStyle/>
              <a:p>
                <a:pPr>
                  <a:defRPr lang="en-IE"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Quality!$G$104:$H$104</c:f>
            </c:numRef>
          </c:val>
          <c:extLst>
            <c:ext xmlns:c16="http://schemas.microsoft.com/office/drawing/2014/chart" uri="{C3380CC4-5D6E-409C-BE32-E72D297353CC}">
              <c16:uniqueId val="{00000003-1F86-4E2E-B0A8-C640EE37861B}"/>
            </c:ext>
          </c:extLst>
        </c:ser>
        <c:dLbls>
          <c:showLegendKey val="0"/>
          <c:showVal val="0"/>
          <c:showCatName val="0"/>
          <c:showSerName val="0"/>
          <c:showPercent val="1"/>
          <c:showBubbleSize val="0"/>
          <c:showLeaderLines val="1"/>
        </c:dLbls>
        <c:firstSliceAng val="90"/>
        <c:holeSize val="70"/>
      </c:doughnutChart>
      <c:spPr>
        <a:solidFill>
          <a:schemeClr val="bg1">
            <a:lumMod val="95000"/>
          </a:schemeClr>
        </a:solidFill>
        <a:ln>
          <a:noFill/>
        </a:ln>
        <a:effectLst/>
      </c:spPr>
    </c:plotArea>
    <c:plotVisOnly val="1"/>
    <c:dispBlanksAs val="zero"/>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713462646437501E-2"/>
          <c:y val="0.104987103702395"/>
          <c:w val="0.80442241213750698"/>
          <c:h val="0.86792989428610401"/>
        </c:manualLayout>
      </c:layout>
      <c:doughnutChart>
        <c:varyColors val="1"/>
        <c:ser>
          <c:idx val="0"/>
          <c:order val="0"/>
          <c:dPt>
            <c:idx val="0"/>
            <c:bubble3D val="0"/>
            <c:spPr>
              <a:solidFill>
                <a:sysClr val="window" lastClr="FFFFFF">
                  <a:lumMod val="65000"/>
                </a:sysClr>
              </a:solidFill>
              <a:ln w="9525" cap="flat" cmpd="sng" algn="ctr">
                <a:no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0-BE03-487F-87B9-AB4E90C0C98E}"/>
              </c:ext>
            </c:extLst>
          </c:dPt>
          <c:dPt>
            <c:idx val="1"/>
            <c:bubble3D val="0"/>
            <c:spPr>
              <a:solidFill>
                <a:sysClr val="window" lastClr="FFFFFF">
                  <a:lumMod val="85000"/>
                </a:sysClr>
              </a:solidFill>
              <a:ln w="9525" cap="flat" cmpd="sng" algn="ctr">
                <a:no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BE03-487F-87B9-AB4E90C0C98E}"/>
              </c:ext>
            </c:extLst>
          </c:dPt>
          <c:dLbls>
            <c:dLbl>
              <c:idx val="0"/>
              <c:layout>
                <c:manualLayout>
                  <c:x val="0.22256097560975599"/>
                  <c:y val="-0.121313103983841"/>
                </c:manualLayout>
              </c:layout>
              <c:spPr>
                <a:noFill/>
                <a:ln>
                  <a:noFill/>
                </a:ln>
                <a:effectLst/>
              </c:spPr>
              <c:txPr>
                <a:bodyPr rot="0" spcFirstLastPara="1" vertOverflow="ellipsis" vert="horz" wrap="square" lIns="38100" tIns="19050" rIns="38100" bIns="19050" anchor="ctr" anchorCtr="1">
                  <a:noAutofit/>
                </a:bodyPr>
                <a:lstStyle/>
                <a:p>
                  <a:pPr>
                    <a:defRPr lang="en-IE" sz="14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0.26341463414634197"/>
                      <c:h val="0.17764172902282399"/>
                    </c:manualLayout>
                  </c15:layout>
                </c:ext>
                <c:ext xmlns:c16="http://schemas.microsoft.com/office/drawing/2014/chart" uri="{C3380CC4-5D6E-409C-BE32-E72D297353CC}">
                  <c16:uniqueId val="{00000000-BE03-487F-87B9-AB4E90C0C98E}"/>
                </c:ext>
              </c:extLst>
            </c:dLbl>
            <c:dLbl>
              <c:idx val="1"/>
              <c:delete val="1"/>
              <c:extLst>
                <c:ext xmlns:c15="http://schemas.microsoft.com/office/drawing/2012/chart" uri="{CE6537A1-D6FC-4f65-9D91-7224C49458BB}"/>
                <c:ext xmlns:c16="http://schemas.microsoft.com/office/drawing/2014/chart" uri="{C3380CC4-5D6E-409C-BE32-E72D297353CC}">
                  <c16:uniqueId val="{00000001-BE03-487F-87B9-AB4E90C0C98E}"/>
                </c:ext>
              </c:extLst>
            </c:dLbl>
            <c:dLbl>
              <c:idx val="3"/>
              <c:spPr>
                <a:noFill/>
                <a:ln>
                  <a:noFill/>
                </a:ln>
                <a:effectLst/>
              </c:spPr>
              <c:txPr>
                <a:bodyPr rot="0" spcFirstLastPara="1" vertOverflow="ellipsis" vert="horz" wrap="square" lIns="38100" tIns="19050" rIns="38100" bIns="19050" anchor="ctr" anchorCtr="1">
                  <a:noAutofit/>
                </a:bodyPr>
                <a:lstStyle/>
                <a:p>
                  <a:pPr>
                    <a:defRPr lang="en-IE"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4-3DCE-4CC9-8D0A-AE7A2B2E1F06}"/>
                </c:ext>
              </c:extLst>
            </c:dLbl>
            <c:spPr>
              <a:noFill/>
              <a:ln>
                <a:noFill/>
              </a:ln>
              <a:effectLst/>
            </c:spPr>
            <c:txPr>
              <a:bodyPr rot="0" spcFirstLastPara="1" vertOverflow="ellipsis" vert="horz" wrap="square" lIns="38100" tIns="19050" rIns="38100" bIns="19050" anchor="ctr" anchorCtr="1">
                <a:spAutoFit/>
              </a:bodyPr>
              <a:lstStyle/>
              <a:p>
                <a:pPr>
                  <a:defRPr lang="en-IE" sz="14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Quality!$G$113:$H$113</c:f>
            </c:numRef>
          </c:val>
          <c:extLst>
            <c:ext xmlns:c16="http://schemas.microsoft.com/office/drawing/2014/chart" uri="{C3380CC4-5D6E-409C-BE32-E72D297353CC}">
              <c16:uniqueId val="{00000003-BE03-487F-87B9-AB4E90C0C98E}"/>
            </c:ext>
          </c:extLst>
        </c:ser>
        <c:dLbls>
          <c:showLegendKey val="0"/>
          <c:showVal val="0"/>
          <c:showCatName val="0"/>
          <c:showSerName val="0"/>
          <c:showPercent val="1"/>
          <c:showBubbleSize val="0"/>
          <c:showLeaderLines val="1"/>
        </c:dLbls>
        <c:firstSliceAng val="90"/>
        <c:holeSize val="70"/>
      </c:doughnutChart>
      <c:spPr>
        <a:solidFill>
          <a:schemeClr val="bg1">
            <a:lumMod val="95000"/>
          </a:schemeClr>
        </a:solidFill>
        <a:ln>
          <a:noFill/>
        </a:ln>
        <a:effectLst/>
      </c:spPr>
    </c:plotArea>
    <c:plotVisOnly val="1"/>
    <c:dispBlanksAs val="zero"/>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9.7883389576302895E-2"/>
          <c:y val="0.12493968242093299"/>
          <c:w val="0.75925925925925997"/>
          <c:h val="0.83673469387755195"/>
        </c:manualLayout>
      </c:layout>
      <c:doughnutChart>
        <c:varyColors val="1"/>
        <c:ser>
          <c:idx val="0"/>
          <c:order val="0"/>
          <c:spPr>
            <a:gradFill rotWithShape="0">
              <a:gsLst>
                <a:gs pos="0">
                  <a:srgbClr val="9BC1FF"/>
                </a:gs>
                <a:gs pos="100000">
                  <a:srgbClr val="3F80CD"/>
                </a:gs>
              </a:gsLst>
              <a:lin ang="5400000"/>
            </a:gradFill>
            <a:ln w="25400">
              <a:noFill/>
            </a:ln>
            <a:effectLst>
              <a:outerShdw dist="35921" dir="2700000" algn="br">
                <a:srgbClr val="000000"/>
              </a:outerShdw>
            </a:effectLst>
          </c:spPr>
          <c:dPt>
            <c:idx val="0"/>
            <c:bubble3D val="0"/>
            <c:spPr>
              <a:solidFill>
                <a:srgbClr val="FFFF00"/>
              </a:solidFill>
              <a:ln w="25400">
                <a:noFill/>
              </a:ln>
              <a:effectLst>
                <a:outerShdw dist="35921" dir="2700000" algn="br">
                  <a:srgbClr val="000000"/>
                </a:outerShdw>
              </a:effectLst>
            </c:spPr>
            <c:extLst>
              <c:ext xmlns:c16="http://schemas.microsoft.com/office/drawing/2014/chart" uri="{C3380CC4-5D6E-409C-BE32-E72D297353CC}">
                <c16:uniqueId val="{00000000-95CB-462C-8A51-E05321342914}"/>
              </c:ext>
            </c:extLst>
          </c:dPt>
          <c:dPt>
            <c:idx val="1"/>
            <c:bubble3D val="0"/>
            <c:spPr>
              <a:solidFill>
                <a:srgbClr val="F2F2F2"/>
              </a:solidFill>
              <a:ln w="12700">
                <a:solidFill>
                  <a:srgbClr val="FFFFFF"/>
                </a:solidFill>
                <a:prstDash val="solid"/>
              </a:ln>
              <a:effectLst>
                <a:outerShdw dist="35921" dir="2700000" algn="br">
                  <a:srgbClr val="000000"/>
                </a:outerShdw>
              </a:effectLst>
            </c:spPr>
            <c:extLst>
              <c:ext xmlns:c16="http://schemas.microsoft.com/office/drawing/2014/chart" uri="{C3380CC4-5D6E-409C-BE32-E72D297353CC}">
                <c16:uniqueId val="{00000001-95CB-462C-8A51-E05321342914}"/>
              </c:ext>
            </c:extLst>
          </c:dPt>
          <c:val>
            <c:numRef>
              <c:f>OverallScore!$H$2:$I$2</c:f>
            </c:numRef>
          </c:val>
          <c:extLst>
            <c:ext xmlns:c16="http://schemas.microsoft.com/office/drawing/2014/chart" uri="{C3380CC4-5D6E-409C-BE32-E72D297353CC}">
              <c16:uniqueId val="{00000002-95CB-462C-8A51-E05321342914}"/>
            </c:ext>
          </c:extLst>
        </c:ser>
        <c:dLbls>
          <c:showLegendKey val="0"/>
          <c:showVal val="0"/>
          <c:showCatName val="0"/>
          <c:showSerName val="0"/>
          <c:showPercent val="0"/>
          <c:showBubbleSize val="0"/>
          <c:showLeaderLines val="0"/>
        </c:dLbls>
        <c:firstSliceAng val="0"/>
        <c:holeSize val="70"/>
      </c:doughnutChart>
      <c:spPr>
        <a:noFill/>
        <a:ln w="25400">
          <a:noFill/>
        </a:ln>
      </c:spPr>
    </c:plotArea>
    <c:plotVisOnly val="1"/>
    <c:dispBlanksAs val="zero"/>
    <c:showDLblsOverMax val="0"/>
  </c:chart>
  <c:spPr>
    <a:solidFill>
      <a:srgbClr val="F2F2F2"/>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6.5713249940621707E-2"/>
          <c:y val="7.8671350330749998E-2"/>
          <c:w val="0.92863082237042105"/>
          <c:h val="0.88966766413404097"/>
        </c:manualLayout>
      </c:layout>
      <c:doughnutChart>
        <c:varyColors val="1"/>
        <c:ser>
          <c:idx val="0"/>
          <c:order val="0"/>
          <c:spPr>
            <a:solidFill>
              <a:schemeClr val="bg1">
                <a:lumMod val="85000"/>
              </a:schemeClr>
            </a:solidFill>
            <a:ln>
              <a:solidFill>
                <a:schemeClr val="accent3">
                  <a:lumMod val="75000"/>
                </a:schemeClr>
              </a:solidFill>
            </a:ln>
            <a:effectLst/>
          </c:spPr>
          <c:dPt>
            <c:idx val="0"/>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0-2B05-4F70-9565-98DE020582D7}"/>
              </c:ext>
            </c:extLst>
          </c:dPt>
          <c:dPt>
            <c:idx val="1"/>
            <c:bubble3D val="0"/>
            <c:spPr>
              <a:solidFill>
                <a:schemeClr val="accent3">
                  <a:lumMod val="75000"/>
                </a:schemeClr>
              </a:solidFill>
              <a:ln w="9525" cap="flat" cmpd="sng" algn="ctr">
                <a:noFill/>
                <a:round/>
              </a:ln>
              <a:effectLst/>
            </c:spPr>
            <c:extLst>
              <c:ext xmlns:c16="http://schemas.microsoft.com/office/drawing/2014/chart" uri="{C3380CC4-5D6E-409C-BE32-E72D297353CC}">
                <c16:uniqueId val="{00000001-2B05-4F70-9565-98DE020582D7}"/>
              </c:ext>
            </c:extLst>
          </c:dPt>
          <c:dLbls>
            <c:dLbl>
              <c:idx val="0"/>
              <c:delete val="1"/>
              <c:extLst>
                <c:ext xmlns:c15="http://schemas.microsoft.com/office/drawing/2012/chart" uri="{CE6537A1-D6FC-4f65-9D91-7224C49458BB}"/>
                <c:ext xmlns:c16="http://schemas.microsoft.com/office/drawing/2014/chart" uri="{C3380CC4-5D6E-409C-BE32-E72D297353CC}">
                  <c16:uniqueId val="{00000000-2B05-4F70-9565-98DE020582D7}"/>
                </c:ext>
              </c:extLst>
            </c:dLbl>
            <c:spPr>
              <a:noFill/>
              <a:ln>
                <a:noFill/>
              </a:ln>
              <a:effectLst/>
            </c:spPr>
            <c:txPr>
              <a:bodyPr wrap="square" lIns="38100" tIns="19050" rIns="38100" bIns="19050" anchor="ctr">
                <a:spAutoFit/>
              </a:bodyPr>
              <a:lstStyle/>
              <a:p>
                <a:pPr>
                  <a:defRPr sz="1200" b="1"/>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Environment!$G$159:$H$159</c:f>
            </c:numRef>
          </c:val>
          <c:extLst>
            <c:ext xmlns:c16="http://schemas.microsoft.com/office/drawing/2014/chart" uri="{C3380CC4-5D6E-409C-BE32-E72D297353CC}">
              <c16:uniqueId val="{00000002-2B05-4F70-9565-98DE020582D7}"/>
            </c:ext>
          </c:extLst>
        </c:ser>
        <c:dLbls>
          <c:showLegendKey val="0"/>
          <c:showVal val="0"/>
          <c:showCatName val="0"/>
          <c:showSerName val="0"/>
          <c:showPercent val="1"/>
          <c:showBubbleSize val="0"/>
          <c:showLeaderLines val="1"/>
        </c:dLbls>
        <c:firstSliceAng val="90"/>
        <c:holeSize val="70"/>
      </c:doughnutChart>
      <c:spPr>
        <a:solidFill>
          <a:schemeClr val="bg1">
            <a:lumMod val="95000"/>
          </a:schemeClr>
        </a:solidFill>
        <a:ln>
          <a:noFill/>
        </a:ln>
        <a:effectLst/>
      </c:spPr>
    </c:plotArea>
    <c:plotVisOnly val="1"/>
    <c:dispBlanksAs val="zero"/>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713249940621707E-2"/>
          <c:y val="7.8671350330749998E-2"/>
          <c:w val="0.92863082237042105"/>
          <c:h val="0.88966766413404097"/>
        </c:manualLayout>
      </c:layout>
      <c:doughnutChart>
        <c:varyColors val="1"/>
        <c:ser>
          <c:idx val="0"/>
          <c:order val="0"/>
          <c:spPr>
            <a:solidFill>
              <a:sysClr val="window" lastClr="FFFFFF">
                <a:lumMod val="85000"/>
              </a:sysClr>
            </a:solidFill>
            <a:ln>
              <a:noFill/>
            </a:ln>
            <a:scene3d>
              <a:camera prst="orthographicFront"/>
              <a:lightRig rig="threePt" dir="t"/>
            </a:scene3d>
            <a:sp3d prstMaterial="metal"/>
          </c:spPr>
          <c:dPt>
            <c:idx val="0"/>
            <c:bubble3D val="0"/>
            <c:spPr>
              <a:solidFill>
                <a:sysClr val="window" lastClr="FFFFFF">
                  <a:lumMod val="85000"/>
                </a:sysClr>
              </a:solidFill>
              <a:ln w="9525" cap="flat" cmpd="sng" algn="ctr">
                <a:noFill/>
                <a:round/>
              </a:ln>
              <a:effectLst>
                <a:outerShdw blurRad="40000" dist="20000" dir="5400000" rotWithShape="0">
                  <a:srgbClr val="000000">
                    <a:alpha val="38000"/>
                  </a:srgbClr>
                </a:outerShdw>
              </a:effectLst>
              <a:scene3d>
                <a:camera prst="orthographicFront"/>
                <a:lightRig rig="threePt" dir="t"/>
              </a:scene3d>
              <a:sp3d prstMaterial="metal"/>
            </c:spPr>
            <c:extLst>
              <c:ext xmlns:c16="http://schemas.microsoft.com/office/drawing/2014/chart" uri="{C3380CC4-5D6E-409C-BE32-E72D297353CC}">
                <c16:uniqueId val="{00000000-A918-4FDB-BE05-2A96DA2FF84F}"/>
              </c:ext>
            </c:extLst>
          </c:dPt>
          <c:dPt>
            <c:idx val="1"/>
            <c:bubble3D val="0"/>
            <c:spPr>
              <a:solidFill>
                <a:sysClr val="window" lastClr="FFFFFF">
                  <a:lumMod val="50000"/>
                </a:sysClr>
              </a:solidFill>
              <a:ln w="9525" cap="flat" cmpd="sng" algn="ctr">
                <a:noFill/>
                <a:round/>
              </a:ln>
              <a:effectLst>
                <a:outerShdw blurRad="40000" dist="20000" dir="5400000" rotWithShape="0">
                  <a:srgbClr val="000000">
                    <a:alpha val="38000"/>
                  </a:srgbClr>
                </a:outerShdw>
              </a:effectLst>
              <a:scene3d>
                <a:camera prst="orthographicFront"/>
                <a:lightRig rig="threePt" dir="t"/>
              </a:scene3d>
              <a:sp3d prstMaterial="metal"/>
            </c:spPr>
            <c:extLst>
              <c:ext xmlns:c16="http://schemas.microsoft.com/office/drawing/2014/chart" uri="{C3380CC4-5D6E-409C-BE32-E72D297353CC}">
                <c16:uniqueId val="{00000001-A918-4FDB-BE05-2A96DA2FF84F}"/>
              </c:ext>
            </c:extLst>
          </c:dPt>
          <c:dLbls>
            <c:dLbl>
              <c:idx val="0"/>
              <c:delete val="1"/>
              <c:extLst>
                <c:ext xmlns:c15="http://schemas.microsoft.com/office/drawing/2012/chart" uri="{CE6537A1-D6FC-4f65-9D91-7224C49458BB}"/>
                <c:ext xmlns:c16="http://schemas.microsoft.com/office/drawing/2014/chart" uri="{C3380CC4-5D6E-409C-BE32-E72D297353CC}">
                  <c16:uniqueId val="{00000000-A918-4FDB-BE05-2A96DA2FF84F}"/>
                </c:ext>
              </c:extLst>
            </c:dLbl>
            <c:spPr>
              <a:noFill/>
              <a:ln>
                <a:noFill/>
              </a:ln>
              <a:effectLst/>
            </c:spPr>
            <c:txPr>
              <a:bodyPr wrap="square" lIns="38100" tIns="19050" rIns="38100" bIns="19050" anchor="ctr">
                <a:spAutoFit/>
              </a:bodyPr>
              <a:lstStyle/>
              <a:p>
                <a:pPr>
                  <a:defRPr sz="1200" b="1"/>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Environment!$G$168:$H$168</c:f>
            </c:numRef>
          </c:val>
          <c:extLst>
            <c:ext xmlns:c16="http://schemas.microsoft.com/office/drawing/2014/chart" uri="{C3380CC4-5D6E-409C-BE32-E72D297353CC}">
              <c16:uniqueId val="{00000002-A918-4FDB-BE05-2A96DA2FF84F}"/>
            </c:ext>
          </c:extLst>
        </c:ser>
        <c:dLbls>
          <c:showLegendKey val="0"/>
          <c:showVal val="0"/>
          <c:showCatName val="0"/>
          <c:showSerName val="0"/>
          <c:showPercent val="1"/>
          <c:showBubbleSize val="0"/>
          <c:showLeaderLines val="1"/>
        </c:dLbls>
        <c:firstSliceAng val="90"/>
        <c:holeSize val="70"/>
      </c:doughnutChart>
      <c:spPr>
        <a:solidFill>
          <a:schemeClr val="bg1">
            <a:lumMod val="95000"/>
          </a:schemeClr>
        </a:solidFill>
        <a:ln>
          <a:noFill/>
        </a:ln>
        <a:effectLst/>
      </c:spPr>
    </c:plotArea>
    <c:plotVisOnly val="1"/>
    <c:dispBlanksAs val="zero"/>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713249940621707E-2"/>
          <c:y val="7.8671350330749998E-2"/>
          <c:w val="0.92863082237042105"/>
          <c:h val="0.88966766413404097"/>
        </c:manualLayout>
      </c:layout>
      <c:doughnutChart>
        <c:varyColors val="1"/>
        <c:ser>
          <c:idx val="0"/>
          <c:order val="0"/>
          <c:spPr>
            <a:solidFill>
              <a:srgbClr val="F79646"/>
            </a:solidFill>
            <a:ln>
              <a:noFill/>
            </a:ln>
            <a:scene3d>
              <a:camera prst="orthographicFront"/>
              <a:lightRig rig="threePt" dir="t"/>
            </a:scene3d>
            <a:sp3d prstMaterial="metal"/>
          </c:spPr>
          <c:dPt>
            <c:idx val="0"/>
            <c:bubble3D val="0"/>
            <c:explosion val="3"/>
            <c:spPr>
              <a:solidFill>
                <a:srgbClr val="F79646"/>
              </a:solidFill>
              <a:ln w="9525" cap="flat" cmpd="sng" algn="ctr">
                <a:noFill/>
                <a:round/>
              </a:ln>
              <a:effectLst>
                <a:outerShdw blurRad="40000" dist="20000" dir="5400000" sx="1000" sy="1000" rotWithShape="0">
                  <a:srgbClr val="000000">
                    <a:alpha val="38000"/>
                  </a:srgbClr>
                </a:outerShdw>
              </a:effectLst>
              <a:scene3d>
                <a:camera prst="orthographicFront"/>
                <a:lightRig rig="threePt" dir="t"/>
              </a:scene3d>
              <a:sp3d prstMaterial="metal"/>
            </c:spPr>
            <c:extLst>
              <c:ext xmlns:c16="http://schemas.microsoft.com/office/drawing/2014/chart" uri="{C3380CC4-5D6E-409C-BE32-E72D297353CC}">
                <c16:uniqueId val="{00000000-8C69-4895-A789-0E2ED162046B}"/>
              </c:ext>
            </c:extLst>
          </c:dPt>
          <c:dPt>
            <c:idx val="1"/>
            <c:bubble3D val="0"/>
            <c:spPr>
              <a:solidFill>
                <a:sysClr val="window" lastClr="FFFFFF">
                  <a:lumMod val="85000"/>
                </a:sysClr>
              </a:solidFill>
              <a:ln w="9525" cap="flat" cmpd="sng" algn="ctr">
                <a:noFill/>
                <a:round/>
              </a:ln>
              <a:effectLst>
                <a:outerShdw blurRad="40000" dist="20000" dir="5400000" rotWithShape="0">
                  <a:srgbClr val="000000">
                    <a:alpha val="38000"/>
                  </a:srgbClr>
                </a:outerShdw>
              </a:effectLst>
              <a:scene3d>
                <a:camera prst="orthographicFront"/>
                <a:lightRig rig="threePt" dir="t"/>
              </a:scene3d>
              <a:sp3d prstMaterial="metal"/>
            </c:spPr>
            <c:extLst>
              <c:ext xmlns:c16="http://schemas.microsoft.com/office/drawing/2014/chart" uri="{C3380CC4-5D6E-409C-BE32-E72D297353CC}">
                <c16:uniqueId val="{00000001-8C69-4895-A789-0E2ED162046B}"/>
              </c:ext>
            </c:extLst>
          </c:dPt>
          <c:dLbls>
            <c:dLbl>
              <c:idx val="0"/>
              <c:layout>
                <c:manualLayout>
                  <c:x val="-6.1515979488310661E-2"/>
                  <c:y val="-0.18891961259523218"/>
                </c:manualLayout>
              </c:layout>
              <c:spPr>
                <a:noFill/>
                <a:ln>
                  <a:noFill/>
                </a:ln>
                <a:effectLst/>
              </c:spPr>
              <c:txPr>
                <a:bodyPr rot="0" spcFirstLastPara="1" vertOverflow="ellipsis" vert="horz" wrap="square" lIns="38100" tIns="19050" rIns="38100" bIns="19050" anchor="ctr" anchorCtr="1">
                  <a:noAutofit/>
                </a:bodyPr>
                <a:lstStyle/>
                <a:p>
                  <a:pPr>
                    <a:defRPr lang="en-IE"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0.29922286615389798"/>
                      <c:h val="0.234320567479984"/>
                    </c:manualLayout>
                  </c15:layout>
                </c:ext>
                <c:ext xmlns:c16="http://schemas.microsoft.com/office/drawing/2014/chart" uri="{C3380CC4-5D6E-409C-BE32-E72D297353CC}">
                  <c16:uniqueId val="{00000000-8C69-4895-A789-0E2ED162046B}"/>
                </c:ext>
              </c:extLst>
            </c:dLbl>
            <c:dLbl>
              <c:idx val="1"/>
              <c:delete val="1"/>
              <c:extLst>
                <c:ext xmlns:c15="http://schemas.microsoft.com/office/drawing/2012/chart" uri="{CE6537A1-D6FC-4f65-9D91-7224C49458BB}"/>
                <c:ext xmlns:c16="http://schemas.microsoft.com/office/drawing/2014/chart" uri="{C3380CC4-5D6E-409C-BE32-E72D297353CC}">
                  <c16:uniqueId val="{00000001-8C69-4895-A789-0E2ED162046B}"/>
                </c:ext>
              </c:extLst>
            </c:dLbl>
            <c:dLbl>
              <c:idx val="3"/>
              <c:layout>
                <c:manualLayout>
                  <c:x val="-0.34459477792869603"/>
                  <c:y val="0.19660197932153101"/>
                </c:manualLayout>
              </c:layout>
              <c:spPr>
                <a:noFill/>
                <a:ln>
                  <a:noFill/>
                </a:ln>
                <a:effectLst/>
              </c:spPr>
              <c:txPr>
                <a:bodyPr rot="0" spcFirstLastPara="1" vertOverflow="ellipsis" vert="horz" wrap="square" lIns="38100" tIns="19050" rIns="38100" bIns="19050" anchor="ctr" anchorCtr="1">
                  <a:noAutofit/>
                </a:bodyPr>
                <a:lstStyle/>
                <a:p>
                  <a:pPr>
                    <a:defRPr lang="en-IE"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0.28506771923160201"/>
                      <c:h val="0.219757323552734"/>
                    </c:manualLayout>
                  </c15:layout>
                </c:ext>
                <c:ext xmlns:c16="http://schemas.microsoft.com/office/drawing/2014/chart" uri="{C3380CC4-5D6E-409C-BE32-E72D297353CC}">
                  <c16:uniqueId val="{00000002-8C69-4895-A789-0E2ED162046B}"/>
                </c:ext>
              </c:extLst>
            </c:dLbl>
            <c:spPr>
              <a:noFill/>
              <a:ln>
                <a:noFill/>
              </a:ln>
              <a:effectLst/>
            </c:spPr>
            <c:txPr>
              <a:bodyPr rot="0" spcFirstLastPara="1" vertOverflow="ellipsis" vert="horz" wrap="square" lIns="38100" tIns="19050" rIns="38100" bIns="19050" anchor="ctr" anchorCtr="1">
                <a:spAutoFit/>
              </a:bodyPr>
              <a:lstStyle/>
              <a:p>
                <a:pPr>
                  <a:defRPr lang="en-IE" sz="14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HealthWellbeing!$G$86:$H$86</c:f>
            </c:numRef>
          </c:val>
          <c:extLst>
            <c:ext xmlns:c16="http://schemas.microsoft.com/office/drawing/2014/chart" uri="{C3380CC4-5D6E-409C-BE32-E72D297353CC}">
              <c16:uniqueId val="{00000003-8C69-4895-A789-0E2ED162046B}"/>
            </c:ext>
          </c:extLst>
        </c:ser>
        <c:dLbls>
          <c:showLegendKey val="0"/>
          <c:showVal val="0"/>
          <c:showCatName val="0"/>
          <c:showSerName val="0"/>
          <c:showPercent val="1"/>
          <c:showBubbleSize val="0"/>
          <c:showLeaderLines val="1"/>
        </c:dLbls>
        <c:firstSliceAng val="90"/>
        <c:holeSize val="70"/>
      </c:doughnutChart>
      <c:spPr>
        <a:solidFill>
          <a:schemeClr val="bg1">
            <a:lumMod val="95000"/>
          </a:schemeClr>
        </a:solidFill>
        <a:ln>
          <a:noFill/>
        </a:ln>
        <a:effectLst/>
      </c:spPr>
    </c:plotArea>
    <c:plotVisOnly val="1"/>
    <c:dispBlanksAs val="zero"/>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713249940621707E-2"/>
          <c:y val="7.8671350330749998E-2"/>
          <c:w val="0.92863082237042105"/>
          <c:h val="0.88966766413404097"/>
        </c:manualLayout>
      </c:layout>
      <c:doughnutChart>
        <c:varyColors val="1"/>
        <c:ser>
          <c:idx val="0"/>
          <c:order val="0"/>
          <c:spPr>
            <a:solidFill>
              <a:sysClr val="window" lastClr="FFFFFF">
                <a:lumMod val="85000"/>
              </a:sysClr>
            </a:solidFill>
            <a:ln>
              <a:noFill/>
            </a:ln>
          </c:spPr>
          <c:dPt>
            <c:idx val="0"/>
            <c:bubble3D val="0"/>
            <c:spPr>
              <a:solidFill>
                <a:srgbClr val="9BBB59">
                  <a:lumMod val="50000"/>
                </a:srgbClr>
              </a:solidFill>
              <a:ln w="9525" cap="flat" cmpd="sng" algn="ctr">
                <a:no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0-F550-41AF-899C-0D378D75A6C7}"/>
              </c:ext>
            </c:extLst>
          </c:dPt>
          <c:dPt>
            <c:idx val="1"/>
            <c:bubble3D val="0"/>
            <c:spPr>
              <a:solidFill>
                <a:sysClr val="window" lastClr="FFFFFF">
                  <a:lumMod val="85000"/>
                </a:sysClr>
              </a:solidFill>
              <a:ln w="9525" cap="flat" cmpd="sng" algn="ctr">
                <a:no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F550-41AF-899C-0D378D75A6C7}"/>
              </c:ext>
            </c:extLst>
          </c:dPt>
          <c:dLbls>
            <c:dLbl>
              <c:idx val="0"/>
              <c:layout>
                <c:manualLayout>
                  <c:x val="0.17538280260751302"/>
                  <c:y val="-0.23223384492711036"/>
                </c:manualLayout>
              </c:layout>
              <c:spPr>
                <a:noFill/>
                <a:ln>
                  <a:noFill/>
                </a:ln>
                <a:effectLst/>
              </c:spPr>
              <c:txPr>
                <a:bodyPr rot="0" spcFirstLastPara="1" vertOverflow="ellipsis" vert="horz" wrap="square" lIns="38100" tIns="19050" rIns="38100" bIns="19050" anchor="ctr" anchorCtr="1">
                  <a:noAutofit/>
                </a:bodyPr>
                <a:lstStyle/>
                <a:p>
                  <a:pPr>
                    <a:defRPr lang="en-IE"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0.37966236415320498"/>
                      <c:h val="0.219757323552734"/>
                    </c:manualLayout>
                  </c15:layout>
                </c:ext>
                <c:ext xmlns:c16="http://schemas.microsoft.com/office/drawing/2014/chart" uri="{C3380CC4-5D6E-409C-BE32-E72D297353CC}">
                  <c16:uniqueId val="{00000000-F550-41AF-899C-0D378D75A6C7}"/>
                </c:ext>
              </c:extLst>
            </c:dLbl>
            <c:dLbl>
              <c:idx val="1"/>
              <c:delete val="1"/>
              <c:extLst>
                <c:ext xmlns:c15="http://schemas.microsoft.com/office/drawing/2012/chart" uri="{CE6537A1-D6FC-4f65-9D91-7224C49458BB}"/>
                <c:ext xmlns:c16="http://schemas.microsoft.com/office/drawing/2014/chart" uri="{C3380CC4-5D6E-409C-BE32-E72D297353CC}">
                  <c16:uniqueId val="{00000001-F550-41AF-899C-0D378D75A6C7}"/>
                </c:ext>
              </c:extLst>
            </c:dLbl>
            <c:dLbl>
              <c:idx val="3"/>
              <c:layout>
                <c:manualLayout>
                  <c:x val="-0.324324496874067"/>
                  <c:y val="0.16747604683817099"/>
                </c:manualLayout>
              </c:layout>
              <c:spPr>
                <a:noFill/>
                <a:ln>
                  <a:noFill/>
                </a:ln>
                <a:effectLst/>
              </c:spPr>
              <c:txPr>
                <a:bodyPr rot="0" spcFirstLastPara="1" vertOverflow="ellipsis" vert="horz" wrap="square" lIns="38100" tIns="19050" rIns="38100" bIns="19050" anchor="ctr" anchorCtr="1">
                  <a:noAutofit/>
                </a:bodyPr>
                <a:lstStyle/>
                <a:p>
                  <a:pPr>
                    <a:defRPr lang="en-IE"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0.21877379164385599"/>
                      <c:h val="0.27800976187022403"/>
                    </c:manualLayout>
                  </c15:layout>
                </c:ext>
                <c:ext xmlns:c16="http://schemas.microsoft.com/office/drawing/2014/chart" uri="{C3380CC4-5D6E-409C-BE32-E72D297353CC}">
                  <c16:uniqueId val="{00000002-F550-41AF-899C-0D378D75A6C7}"/>
                </c:ext>
              </c:extLst>
            </c:dLbl>
            <c:spPr>
              <a:noFill/>
              <a:ln>
                <a:noFill/>
              </a:ln>
              <a:effectLst/>
            </c:spPr>
            <c:txPr>
              <a:bodyPr rot="0" spcFirstLastPara="1" vertOverflow="ellipsis" vert="horz" wrap="square" lIns="38100" tIns="19050" rIns="38100" bIns="19050" anchor="ctr" anchorCtr="1">
                <a:spAutoFit/>
              </a:bodyPr>
              <a:lstStyle/>
              <a:p>
                <a:pPr>
                  <a:defRPr lang="en-IE"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HealthWellbeing!$G$88:$H$88</c:f>
            </c:numRef>
          </c:val>
          <c:extLst>
            <c:ext xmlns:c16="http://schemas.microsoft.com/office/drawing/2014/chart" uri="{C3380CC4-5D6E-409C-BE32-E72D297353CC}">
              <c16:uniqueId val="{00000003-F550-41AF-899C-0D378D75A6C7}"/>
            </c:ext>
          </c:extLst>
        </c:ser>
        <c:dLbls>
          <c:showLegendKey val="0"/>
          <c:showVal val="0"/>
          <c:showCatName val="0"/>
          <c:showSerName val="0"/>
          <c:showPercent val="1"/>
          <c:showBubbleSize val="0"/>
          <c:showLeaderLines val="1"/>
        </c:dLbls>
        <c:firstSliceAng val="90"/>
        <c:holeSize val="70"/>
      </c:doughnutChart>
      <c:spPr>
        <a:solidFill>
          <a:schemeClr val="bg1">
            <a:lumMod val="95000"/>
          </a:schemeClr>
        </a:solidFill>
        <a:ln>
          <a:noFill/>
        </a:ln>
        <a:effectLst/>
      </c:spPr>
    </c:plotArea>
    <c:plotVisOnly val="1"/>
    <c:dispBlanksAs val="zero"/>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713249940621707E-2"/>
          <c:y val="7.8671350330749998E-2"/>
          <c:w val="0.92863082237042105"/>
          <c:h val="0.88966766413404097"/>
        </c:manualLayout>
      </c:layout>
      <c:doughnutChart>
        <c:varyColors val="1"/>
        <c:ser>
          <c:idx val="0"/>
          <c:order val="0"/>
          <c:dPt>
            <c:idx val="0"/>
            <c:bubble3D val="0"/>
            <c:spPr>
              <a:solidFill>
                <a:sysClr val="window" lastClr="FFFFFF">
                  <a:lumMod val="50000"/>
                </a:sysClr>
              </a:solidFill>
            </c:spPr>
            <c:extLst>
              <c:ext xmlns:c16="http://schemas.microsoft.com/office/drawing/2014/chart" uri="{C3380CC4-5D6E-409C-BE32-E72D297353CC}">
                <c16:uniqueId val="{00000000-13D5-4250-97E4-A1595FE3811A}"/>
              </c:ext>
            </c:extLst>
          </c:dPt>
          <c:dPt>
            <c:idx val="1"/>
            <c:bubble3D val="0"/>
            <c:spPr>
              <a:solidFill>
                <a:sysClr val="window" lastClr="FFFFFF">
                  <a:lumMod val="85000"/>
                </a:sysClr>
              </a:solidFill>
            </c:spPr>
            <c:extLst>
              <c:ext xmlns:c16="http://schemas.microsoft.com/office/drawing/2014/chart" uri="{C3380CC4-5D6E-409C-BE32-E72D297353CC}">
                <c16:uniqueId val="{00000001-13D5-4250-97E4-A1595FE3811A}"/>
              </c:ext>
            </c:extLst>
          </c:dPt>
          <c:dLbls>
            <c:dLbl>
              <c:idx val="0"/>
              <c:layout>
                <c:manualLayout>
                  <c:x val="6.3951431019854792E-6"/>
                  <c:y val="-0.30183402731593428"/>
                </c:manualLayout>
              </c:layout>
              <c:spPr>
                <a:noFill/>
                <a:ln>
                  <a:noFill/>
                </a:ln>
                <a:effectLst/>
              </c:spPr>
              <c:txPr>
                <a:bodyPr wrap="square" lIns="38100" tIns="19050" rIns="38100" bIns="19050" anchor="ctr">
                  <a:noAutofit/>
                </a:bodyPr>
                <a:lstStyle/>
                <a:p>
                  <a:pPr>
                    <a:defRPr lang="en-IE" sz="1400" b="1"/>
                  </a:pPr>
                  <a:endParaRPr lang="en-US"/>
                </a:p>
              </c:txPr>
              <c:showLegendKey val="0"/>
              <c:showVal val="0"/>
              <c:showCatName val="0"/>
              <c:showSerName val="0"/>
              <c:showPercent val="1"/>
              <c:showBubbleSize val="0"/>
              <c:extLst>
                <c:ext xmlns:c15="http://schemas.microsoft.com/office/drawing/2012/chart" uri="{CE6537A1-D6FC-4f65-9D91-7224C49458BB}">
                  <c15:layout>
                    <c:manualLayout>
                      <c:w val="0.35331099878218702"/>
                      <c:h val="0.21993964909786101"/>
                    </c:manualLayout>
                  </c15:layout>
                </c:ext>
                <c:ext xmlns:c16="http://schemas.microsoft.com/office/drawing/2014/chart" uri="{C3380CC4-5D6E-409C-BE32-E72D297353CC}">
                  <c16:uniqueId val="{00000000-13D5-4250-97E4-A1595FE3811A}"/>
                </c:ext>
              </c:extLst>
            </c:dLbl>
            <c:dLbl>
              <c:idx val="1"/>
              <c:delete val="1"/>
              <c:extLst>
                <c:ext xmlns:c15="http://schemas.microsoft.com/office/drawing/2012/chart" uri="{CE6537A1-D6FC-4f65-9D91-7224C49458BB}"/>
                <c:ext xmlns:c16="http://schemas.microsoft.com/office/drawing/2014/chart" uri="{C3380CC4-5D6E-409C-BE32-E72D297353CC}">
                  <c16:uniqueId val="{00000001-13D5-4250-97E4-A1595FE3811A}"/>
                </c:ext>
              </c:extLst>
            </c:dLbl>
            <c:spPr>
              <a:noFill/>
              <a:ln>
                <a:noFill/>
              </a:ln>
              <a:effectLst/>
            </c:spPr>
            <c:txPr>
              <a:bodyPr wrap="square" lIns="38100" tIns="19050" rIns="38100" bIns="19050" anchor="ctr">
                <a:spAutoFit/>
              </a:bodyPr>
              <a:lstStyle/>
              <a:p>
                <a:pPr>
                  <a:defRPr lang="en-IE" sz="1400" b="1"/>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HealthWellbeing!$G$97:$H$97</c:f>
            </c:numRef>
          </c:val>
          <c:extLst>
            <c:ext xmlns:c16="http://schemas.microsoft.com/office/drawing/2014/chart" uri="{C3380CC4-5D6E-409C-BE32-E72D297353CC}">
              <c16:uniqueId val="{00000002-13D5-4250-97E4-A1595FE3811A}"/>
            </c:ext>
          </c:extLst>
        </c:ser>
        <c:dLbls>
          <c:showLegendKey val="0"/>
          <c:showVal val="0"/>
          <c:showCatName val="0"/>
          <c:showSerName val="0"/>
          <c:showPercent val="0"/>
          <c:showBubbleSize val="0"/>
          <c:showLeaderLines val="1"/>
        </c:dLbls>
        <c:firstSliceAng val="90"/>
        <c:holeSize val="70"/>
      </c:doughnutChart>
      <c:spPr>
        <a:solidFill>
          <a:schemeClr val="bg1">
            <a:lumMod val="95000"/>
          </a:schemeClr>
        </a:solidFill>
        <a:ln>
          <a:noFill/>
        </a:ln>
        <a:effectLst/>
      </c:spPr>
    </c:plotArea>
    <c:plotVisOnly val="1"/>
    <c:dispBlanksAs val="zero"/>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713249940621707E-2"/>
          <c:y val="7.8671350330749998E-2"/>
          <c:w val="0.92863082237042105"/>
          <c:h val="0.88966766413404097"/>
        </c:manualLayout>
      </c:layout>
      <c:doughnutChart>
        <c:varyColors val="1"/>
        <c:ser>
          <c:idx val="0"/>
          <c:order val="0"/>
          <c:spPr>
            <a:solidFill>
              <a:srgbClr val="F79646"/>
            </a:solidFill>
            <a:ln>
              <a:noFill/>
            </a:ln>
            <a:scene3d>
              <a:camera prst="orthographicFront"/>
              <a:lightRig rig="threePt" dir="t"/>
            </a:scene3d>
            <a:sp3d prstMaterial="metal"/>
          </c:spPr>
          <c:dPt>
            <c:idx val="0"/>
            <c:bubble3D val="0"/>
            <c:explosion val="3"/>
            <c:spPr>
              <a:solidFill>
                <a:srgbClr val="F79646"/>
              </a:solidFill>
              <a:ln w="9525" cap="flat" cmpd="sng" algn="ctr">
                <a:noFill/>
                <a:round/>
              </a:ln>
              <a:effectLst>
                <a:outerShdw blurRad="40000" dist="20000" dir="5400000" sx="1000" sy="1000" rotWithShape="0">
                  <a:srgbClr val="000000">
                    <a:alpha val="38000"/>
                  </a:srgbClr>
                </a:outerShdw>
              </a:effectLst>
              <a:scene3d>
                <a:camera prst="orthographicFront"/>
                <a:lightRig rig="threePt" dir="t"/>
              </a:scene3d>
              <a:sp3d prstMaterial="metal"/>
            </c:spPr>
            <c:extLst>
              <c:ext xmlns:c16="http://schemas.microsoft.com/office/drawing/2014/chart" uri="{C3380CC4-5D6E-409C-BE32-E72D297353CC}">
                <c16:uniqueId val="{00000001-2B2D-47C0-AFF3-22C7797E245A}"/>
              </c:ext>
            </c:extLst>
          </c:dPt>
          <c:dPt>
            <c:idx val="1"/>
            <c:bubble3D val="0"/>
            <c:spPr>
              <a:solidFill>
                <a:sysClr val="window" lastClr="FFFFFF">
                  <a:lumMod val="85000"/>
                </a:sysClr>
              </a:solidFill>
              <a:ln w="9525" cap="flat" cmpd="sng" algn="ctr">
                <a:noFill/>
                <a:round/>
              </a:ln>
              <a:effectLst>
                <a:outerShdw blurRad="40000" dist="20000" dir="5400000" rotWithShape="0">
                  <a:srgbClr val="000000">
                    <a:alpha val="38000"/>
                  </a:srgbClr>
                </a:outerShdw>
              </a:effectLst>
              <a:scene3d>
                <a:camera prst="orthographicFront"/>
                <a:lightRig rig="threePt" dir="t"/>
              </a:scene3d>
              <a:sp3d prstMaterial="metal"/>
            </c:spPr>
            <c:extLst>
              <c:ext xmlns:c16="http://schemas.microsoft.com/office/drawing/2014/chart" uri="{C3380CC4-5D6E-409C-BE32-E72D297353CC}">
                <c16:uniqueId val="{00000003-2B2D-47C0-AFF3-22C7797E245A}"/>
              </c:ext>
            </c:extLst>
          </c:dPt>
          <c:dLbls>
            <c:dLbl>
              <c:idx val="0"/>
              <c:layout>
                <c:manualLayout>
                  <c:x val="-0.27027041406172297"/>
                  <c:y val="3.94119212546689E-3"/>
                </c:manualLayout>
              </c:layout>
              <c:spPr>
                <a:noFill/>
                <a:ln>
                  <a:noFill/>
                </a:ln>
                <a:effectLst/>
              </c:spPr>
              <c:txPr>
                <a:bodyPr rot="0" spcFirstLastPara="1" vertOverflow="ellipsis" vert="horz" wrap="square" lIns="38100" tIns="19050" rIns="38100" bIns="19050" anchor="ctr" anchorCtr="1">
                  <a:noAutofit/>
                </a:bodyPr>
                <a:lstStyle/>
                <a:p>
                  <a:pPr>
                    <a:defRPr lang="en-IE"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0.29922286615389798"/>
                      <c:h val="0.234320567479984"/>
                    </c:manualLayout>
                  </c15:layout>
                </c:ext>
                <c:ext xmlns:c16="http://schemas.microsoft.com/office/drawing/2014/chart" uri="{C3380CC4-5D6E-409C-BE32-E72D297353CC}">
                  <c16:uniqueId val="{00000001-2B2D-47C0-AFF3-22C7797E245A}"/>
                </c:ext>
              </c:extLst>
            </c:dLbl>
            <c:dLbl>
              <c:idx val="1"/>
              <c:delete val="1"/>
              <c:extLst>
                <c:ext xmlns:c15="http://schemas.microsoft.com/office/drawing/2012/chart" uri="{CE6537A1-D6FC-4f65-9D91-7224C49458BB}"/>
                <c:ext xmlns:c16="http://schemas.microsoft.com/office/drawing/2014/chart" uri="{C3380CC4-5D6E-409C-BE32-E72D297353CC}">
                  <c16:uniqueId val="{00000003-2B2D-47C0-AFF3-22C7797E245A}"/>
                </c:ext>
              </c:extLst>
            </c:dLbl>
            <c:dLbl>
              <c:idx val="3"/>
              <c:layout>
                <c:manualLayout>
                  <c:x val="-0.34459477792869603"/>
                  <c:y val="0.19660197932153101"/>
                </c:manualLayout>
              </c:layout>
              <c:spPr>
                <a:noFill/>
                <a:ln>
                  <a:noFill/>
                </a:ln>
                <a:effectLst/>
              </c:spPr>
              <c:txPr>
                <a:bodyPr rot="0" spcFirstLastPara="1" vertOverflow="ellipsis" vert="horz" wrap="square" lIns="38100" tIns="19050" rIns="38100" bIns="19050" anchor="ctr" anchorCtr="1">
                  <a:noAutofit/>
                </a:bodyPr>
                <a:lstStyle/>
                <a:p>
                  <a:pPr>
                    <a:defRPr lang="en-IE"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0.28506771923160201"/>
                      <c:h val="0.219757323552734"/>
                    </c:manualLayout>
                  </c15:layout>
                </c:ext>
                <c:ext xmlns:c16="http://schemas.microsoft.com/office/drawing/2014/chart" uri="{C3380CC4-5D6E-409C-BE32-E72D297353CC}">
                  <c16:uniqueId val="{00000004-2B2D-47C0-AFF3-22C7797E245A}"/>
                </c:ext>
              </c:extLst>
            </c:dLbl>
            <c:spPr>
              <a:noFill/>
              <a:ln>
                <a:noFill/>
              </a:ln>
              <a:effectLst/>
            </c:spPr>
            <c:txPr>
              <a:bodyPr rot="0" spcFirstLastPara="1" vertOverflow="ellipsis" vert="horz" wrap="square" lIns="38100" tIns="19050" rIns="38100" bIns="19050" anchor="ctr" anchorCtr="1">
                <a:spAutoFit/>
              </a:bodyPr>
              <a:lstStyle/>
              <a:p>
                <a:pPr>
                  <a:defRPr lang="en-IE" sz="14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Economic!$G$81:$H$81</c:f>
            </c:numRef>
          </c:val>
          <c:extLst>
            <c:ext xmlns:c16="http://schemas.microsoft.com/office/drawing/2014/chart" uri="{C3380CC4-5D6E-409C-BE32-E72D297353CC}">
              <c16:uniqueId val="{00000005-2B2D-47C0-AFF3-22C7797E245A}"/>
            </c:ext>
          </c:extLst>
        </c:ser>
        <c:dLbls>
          <c:showLegendKey val="0"/>
          <c:showVal val="0"/>
          <c:showCatName val="0"/>
          <c:showSerName val="0"/>
          <c:showPercent val="1"/>
          <c:showBubbleSize val="0"/>
          <c:showLeaderLines val="1"/>
        </c:dLbls>
        <c:firstSliceAng val="90"/>
        <c:holeSize val="70"/>
      </c:doughnutChart>
      <c:spPr>
        <a:noFill/>
        <a:ln w="25400">
          <a:noFill/>
        </a:ln>
        <a:effectLst/>
      </c:spPr>
    </c:plotArea>
    <c:plotVisOnly val="1"/>
    <c:dispBlanksAs val="zero"/>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713462646437501E-2"/>
          <c:y val="0.104987103702395"/>
          <c:w val="0.80442241213750698"/>
          <c:h val="0.86792989428610401"/>
        </c:manualLayout>
      </c:layout>
      <c:doughnutChart>
        <c:varyColors val="1"/>
        <c:ser>
          <c:idx val="0"/>
          <c:order val="0"/>
          <c:spPr>
            <a:solidFill>
              <a:sysClr val="window" lastClr="FFFFFF">
                <a:lumMod val="65000"/>
              </a:sysClr>
            </a:solidFill>
            <a:ln>
              <a:noFill/>
            </a:ln>
            <a:effectLst>
              <a:outerShdw blurRad="50800" dist="38100" dir="5400000" algn="t" rotWithShape="0">
                <a:prstClr val="black">
                  <a:alpha val="40000"/>
                </a:prstClr>
              </a:outerShdw>
            </a:effectLst>
            <a:scene3d>
              <a:camera prst="orthographicFront"/>
              <a:lightRig rig="threePt" dir="t"/>
            </a:scene3d>
            <a:sp3d prstMaterial="metal"/>
          </c:spPr>
          <c:dPt>
            <c:idx val="1"/>
            <c:bubble3D val="0"/>
            <c:spPr>
              <a:solidFill>
                <a:sysClr val="window" lastClr="FFFFFF">
                  <a:lumMod val="85000"/>
                </a:sysClr>
              </a:solidFill>
              <a:ln w="9525" cap="flat" cmpd="sng" algn="ctr">
                <a:noFill/>
                <a:round/>
              </a:ln>
              <a:effectLst>
                <a:outerShdw blurRad="50800" dist="38100" dir="5400000" algn="t" rotWithShape="0">
                  <a:prstClr val="black">
                    <a:alpha val="40000"/>
                  </a:prstClr>
                </a:outerShdw>
              </a:effectLst>
              <a:scene3d>
                <a:camera prst="orthographicFront"/>
                <a:lightRig rig="threePt" dir="t"/>
              </a:scene3d>
              <a:sp3d prstMaterial="metal"/>
            </c:spPr>
            <c:extLst>
              <c:ext xmlns:c16="http://schemas.microsoft.com/office/drawing/2014/chart" uri="{C3380CC4-5D6E-409C-BE32-E72D297353CC}">
                <c16:uniqueId val="{00000001-D67F-4962-BA44-1A401876C3D6}"/>
              </c:ext>
            </c:extLst>
          </c:dPt>
          <c:dLbls>
            <c:dLbl>
              <c:idx val="0"/>
              <c:layout>
                <c:manualLayout>
                  <c:x val="-0.21875010765261199"/>
                  <c:y val="9.692310040535449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67F-4962-BA44-1A401876C3D6}"/>
                </c:ext>
              </c:extLst>
            </c:dLbl>
            <c:dLbl>
              <c:idx val="1"/>
              <c:delete val="1"/>
              <c:extLst>
                <c:ext xmlns:c15="http://schemas.microsoft.com/office/drawing/2012/chart" uri="{CE6537A1-D6FC-4f65-9D91-7224C49458BB}"/>
                <c:ext xmlns:c16="http://schemas.microsoft.com/office/drawing/2014/chart" uri="{C3380CC4-5D6E-409C-BE32-E72D297353CC}">
                  <c16:uniqueId val="{00000001-D67F-4962-BA44-1A401876C3D6}"/>
                </c:ext>
              </c:extLst>
            </c:dLbl>
            <c:dLbl>
              <c:idx val="3"/>
              <c:layout>
                <c:manualLayout>
                  <c:x val="-0.34459477792869603"/>
                  <c:y val="0.19660197932153101"/>
                </c:manualLayout>
              </c:layout>
              <c:spPr>
                <a:noFill/>
                <a:ln>
                  <a:noFill/>
                </a:ln>
                <a:effectLst/>
              </c:spPr>
              <c:txPr>
                <a:bodyPr rot="0" spcFirstLastPara="1" vertOverflow="ellipsis" vert="horz" wrap="square" lIns="38100" tIns="19050" rIns="38100" bIns="19050" anchor="ctr" anchorCtr="1">
                  <a:noAutofit/>
                </a:bodyPr>
                <a:lstStyle/>
                <a:p>
                  <a:pPr>
                    <a:defRPr lang="en-IE"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0.28506771923160201"/>
                      <c:h val="0.219757323552734"/>
                    </c:manualLayout>
                  </c15:layout>
                </c:ext>
                <c:ext xmlns:c16="http://schemas.microsoft.com/office/drawing/2014/chart" uri="{C3380CC4-5D6E-409C-BE32-E72D297353CC}">
                  <c16:uniqueId val="{00000003-D67F-4962-BA44-1A401876C3D6}"/>
                </c:ext>
              </c:extLst>
            </c:dLbl>
            <c:spPr>
              <a:noFill/>
              <a:ln>
                <a:noFill/>
              </a:ln>
              <a:effectLst/>
            </c:spPr>
            <c:txPr>
              <a:bodyPr rot="0" spcFirstLastPara="1" vertOverflow="ellipsis" vert="horz" wrap="square" lIns="38100" tIns="19050" rIns="38100" bIns="19050" anchor="ctr" anchorCtr="1">
                <a:spAutoFit/>
              </a:bodyPr>
              <a:lstStyle/>
              <a:p>
                <a:pPr>
                  <a:defRPr lang="en-IE" sz="14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Lit>
              <c:formatCode>General</c:formatCode>
              <c:ptCount val="2"/>
              <c:pt idx="0">
                <c:v>4.1071428571428568</c:v>
              </c:pt>
              <c:pt idx="1">
                <c:v>5.8928571428571432</c:v>
              </c:pt>
            </c:numLit>
          </c:val>
          <c:extLst>
            <c:ext xmlns:c16="http://schemas.microsoft.com/office/drawing/2014/chart" uri="{C3380CC4-5D6E-409C-BE32-E72D297353CC}">
              <c16:uniqueId val="{00000004-D67F-4962-BA44-1A401876C3D6}"/>
            </c:ext>
          </c:extLst>
        </c:ser>
        <c:dLbls>
          <c:showLegendKey val="0"/>
          <c:showVal val="0"/>
          <c:showCatName val="0"/>
          <c:showSerName val="0"/>
          <c:showPercent val="1"/>
          <c:showBubbleSize val="0"/>
          <c:showLeaderLines val="1"/>
        </c:dLbls>
        <c:firstSliceAng val="90"/>
        <c:holeSize val="70"/>
      </c:doughnutChart>
      <c:spPr>
        <a:solidFill>
          <a:schemeClr val="bg1">
            <a:lumMod val="95000"/>
          </a:schemeClr>
        </a:solidFill>
        <a:ln>
          <a:noFill/>
        </a:ln>
        <a:effectLst/>
      </c:spPr>
    </c:plotArea>
    <c:plotVisOnly val="1"/>
    <c:dispBlanksAs val="zero"/>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713249940621707E-2"/>
          <c:y val="7.8671350330749998E-2"/>
          <c:w val="0.92863082237042105"/>
          <c:h val="0.88966766413404097"/>
        </c:manualLayout>
      </c:layout>
      <c:doughnutChart>
        <c:varyColors val="1"/>
        <c:ser>
          <c:idx val="0"/>
          <c:order val="0"/>
          <c:spPr>
            <a:solidFill>
              <a:srgbClr val="9BBB59">
                <a:lumMod val="50000"/>
              </a:srgbClr>
            </a:solidFill>
          </c:spPr>
          <c:dPt>
            <c:idx val="1"/>
            <c:bubble3D val="0"/>
            <c:spPr>
              <a:solidFill>
                <a:sysClr val="window" lastClr="FFFFFF">
                  <a:lumMod val="85000"/>
                </a:sysClr>
              </a:solidFill>
              <a:effectLst>
                <a:outerShdw blurRad="50800" dist="38100" dir="5400000" algn="t" rotWithShape="0">
                  <a:prstClr val="black">
                    <a:alpha val="40000"/>
                  </a:prstClr>
                </a:outerShdw>
              </a:effectLst>
            </c:spPr>
            <c:extLst>
              <c:ext xmlns:c16="http://schemas.microsoft.com/office/drawing/2014/chart" uri="{C3380CC4-5D6E-409C-BE32-E72D297353CC}">
                <c16:uniqueId val="{00000001-A2DC-4010-B002-1CB62755E8BE}"/>
              </c:ext>
            </c:extLst>
          </c:dPt>
          <c:dLbls>
            <c:dLbl>
              <c:idx val="0"/>
              <c:layout>
                <c:manualLayout>
                  <c:x val="-0.11864855704254476"/>
                  <c:y val="-0.21048327273516998"/>
                </c:manualLayout>
              </c:layout>
              <c:spPr>
                <a:noFill/>
                <a:ln>
                  <a:noFill/>
                </a:ln>
                <a:effectLst/>
              </c:spPr>
              <c:txPr>
                <a:bodyPr rot="0" spcFirstLastPara="1" vertOverflow="ellipsis" vert="horz" wrap="square" lIns="38100" tIns="19050" rIns="38100" bIns="19050" anchor="ctr" anchorCtr="1">
                  <a:noAutofit/>
                </a:bodyPr>
                <a:lstStyle/>
                <a:p>
                  <a:pPr>
                    <a:defRPr lang="en-IE"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15:layout>
                    <c:manualLayout>
                      <c:w val="0.398648860741041"/>
                      <c:h val="0.15387094820028599"/>
                    </c:manualLayout>
                  </c15:layout>
                </c:ext>
                <c:ext xmlns:c16="http://schemas.microsoft.com/office/drawing/2014/chart" uri="{C3380CC4-5D6E-409C-BE32-E72D297353CC}">
                  <c16:uniqueId val="{00000002-A2DC-4010-B002-1CB62755E8BE}"/>
                </c:ext>
              </c:extLst>
            </c:dLbl>
            <c:dLbl>
              <c:idx val="1"/>
              <c:delete val="1"/>
              <c:extLst>
                <c:ext xmlns:c15="http://schemas.microsoft.com/office/drawing/2012/chart" uri="{CE6537A1-D6FC-4f65-9D91-7224C49458BB}"/>
                <c:ext xmlns:c16="http://schemas.microsoft.com/office/drawing/2014/chart" uri="{C3380CC4-5D6E-409C-BE32-E72D297353CC}">
                  <c16:uniqueId val="{00000001-A2DC-4010-B002-1CB62755E8BE}"/>
                </c:ext>
              </c:extLst>
            </c:dLbl>
            <c:dLbl>
              <c:idx val="3"/>
              <c:spPr>
                <a:noFill/>
                <a:ln>
                  <a:noFill/>
                </a:ln>
                <a:effectLst/>
              </c:spPr>
              <c:txPr>
                <a:bodyPr rot="0" spcFirstLastPara="1" vertOverflow="ellipsis" vert="horz" wrap="square" lIns="38100" tIns="19050" rIns="38100" bIns="19050" anchor="ctr" anchorCtr="1">
                  <a:noAutofit/>
                </a:bodyPr>
                <a:lstStyle/>
                <a:p>
                  <a:pPr>
                    <a:defRPr lang="en-IE"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3-A2DC-4010-B002-1CB62755E8BE}"/>
                </c:ext>
              </c:extLst>
            </c:dLbl>
            <c:spPr>
              <a:noFill/>
              <a:ln>
                <a:noFill/>
              </a:ln>
              <a:effectLst/>
            </c:spPr>
            <c:txPr>
              <a:bodyPr rot="0" spcFirstLastPara="1" vertOverflow="ellipsis" vert="horz" wrap="square" lIns="38100" tIns="19050" rIns="38100" bIns="19050" anchor="ctr" anchorCtr="1">
                <a:spAutoFit/>
              </a:bodyPr>
              <a:lstStyle/>
              <a:p>
                <a:pPr>
                  <a:defRPr lang="en-IE" sz="1400" b="1"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Economic!$G$83:$H$83</c:f>
            </c:numRef>
          </c:val>
          <c:extLst>
            <c:ext xmlns:c16="http://schemas.microsoft.com/office/drawing/2014/chart" uri="{C3380CC4-5D6E-409C-BE32-E72D297353CC}">
              <c16:uniqueId val="{00000004-A2DC-4010-B002-1CB62755E8BE}"/>
            </c:ext>
          </c:extLst>
        </c:ser>
        <c:dLbls>
          <c:showLegendKey val="0"/>
          <c:showVal val="0"/>
          <c:showCatName val="0"/>
          <c:showSerName val="0"/>
          <c:showPercent val="1"/>
          <c:showBubbleSize val="0"/>
          <c:showLeaderLines val="1"/>
        </c:dLbls>
        <c:firstSliceAng val="90"/>
        <c:holeSize val="70"/>
      </c:doughnutChart>
      <c:spPr>
        <a:solidFill>
          <a:schemeClr val="bg1">
            <a:lumMod val="95000"/>
          </a:schemeClr>
        </a:solidFill>
        <a:ln>
          <a:noFill/>
        </a:ln>
        <a:effectLst/>
      </c:spPr>
    </c:plotArea>
    <c:plotVisOnly val="1"/>
    <c:dispBlanksAs val="zero"/>
    <c:showDLblsOverMax val="0"/>
  </c:chart>
  <c:spPr>
    <a:solidFill>
      <a:schemeClr val="bg1">
        <a:lumMod val="95000"/>
      </a:schemeClr>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2.png"/><Relationship Id="rId1" Type="http://schemas.openxmlformats.org/officeDocument/2006/relationships/image" Target="../media/image5.png"/><Relationship Id="rId5" Type="http://schemas.openxmlformats.org/officeDocument/2006/relationships/chart" Target="../charts/chart9.xml"/><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5" Type="http://schemas.openxmlformats.org/officeDocument/2006/relationships/image" Target="../media/image12.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3</xdr:col>
      <xdr:colOff>168275</xdr:colOff>
      <xdr:row>15</xdr:row>
      <xdr:rowOff>47625</xdr:rowOff>
    </xdr:from>
    <xdr:to>
      <xdr:col>5</xdr:col>
      <xdr:colOff>27781</xdr:colOff>
      <xdr:row>18</xdr:row>
      <xdr:rowOff>15875</xdr:rowOff>
    </xdr:to>
    <xdr:sp macro="" textlink="">
      <xdr:nvSpPr>
        <xdr:cNvPr id="8" name="Right Arrow 7">
          <a:extLst>
            <a:ext uri="{FF2B5EF4-FFF2-40B4-BE49-F238E27FC236}">
              <a16:creationId xmlns:a16="http://schemas.microsoft.com/office/drawing/2014/main" id="{00000000-0008-0000-0100-000008000000}"/>
            </a:ext>
          </a:extLst>
        </xdr:cNvPr>
        <xdr:cNvSpPr/>
      </xdr:nvSpPr>
      <xdr:spPr>
        <a:xfrm flipH="1">
          <a:off x="4609306" y="4083844"/>
          <a:ext cx="1085850" cy="575469"/>
        </a:xfrm>
        <a:prstGeom prst="rightArrow">
          <a:avLst/>
        </a:prstGeom>
        <a:solidFill>
          <a:schemeClr val="accent2"/>
        </a:solidFill>
        <a:ln>
          <a:solidFill>
            <a:schemeClr val="accent2"/>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1866531</xdr:colOff>
      <xdr:row>3</xdr:row>
      <xdr:rowOff>29633</xdr:rowOff>
    </xdr:to>
    <xdr:sp macro="" textlink="">
      <xdr:nvSpPr>
        <xdr:cNvPr id="3409375" name="Object 12" hidden="1">
          <a:extLst>
            <a:ext uri="{FF2B5EF4-FFF2-40B4-BE49-F238E27FC236}">
              <a16:creationId xmlns:a16="http://schemas.microsoft.com/office/drawing/2014/main" id="{00000000-0008-0000-0200-0000DF053400}"/>
            </a:ext>
          </a:extLst>
        </xdr:cNvPr>
        <xdr:cNvSpPr>
          <a:spLocks noChangeArrowheads="1"/>
        </xdr:cNvSpPr>
      </xdr:nvSpPr>
      <xdr:spPr bwMode="auto">
        <a:xfrm>
          <a:off x="241300" y="2019300"/>
          <a:ext cx="2781300" cy="901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xdr:from>
      <xdr:col>2</xdr:col>
      <xdr:colOff>83344</xdr:colOff>
      <xdr:row>156</xdr:row>
      <xdr:rowOff>16934</xdr:rowOff>
    </xdr:from>
    <xdr:to>
      <xdr:col>2</xdr:col>
      <xdr:colOff>1969293</xdr:colOff>
      <xdr:row>157</xdr:row>
      <xdr:rowOff>121708</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158</xdr:row>
      <xdr:rowOff>84667</xdr:rowOff>
    </xdr:from>
    <xdr:to>
      <xdr:col>2</xdr:col>
      <xdr:colOff>1879599</xdr:colOff>
      <xdr:row>159</xdr:row>
      <xdr:rowOff>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167</xdr:row>
      <xdr:rowOff>84667</xdr:rowOff>
    </xdr:from>
    <xdr:to>
      <xdr:col>2</xdr:col>
      <xdr:colOff>1879599</xdr:colOff>
      <xdr:row>168</xdr:row>
      <xdr:rowOff>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0</xdr:colOff>
      <xdr:row>1</xdr:row>
      <xdr:rowOff>196548</xdr:rowOff>
    </xdr:from>
    <xdr:to>
      <xdr:col>9</xdr:col>
      <xdr:colOff>30254</xdr:colOff>
      <xdr:row>3</xdr:row>
      <xdr:rowOff>359333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4"/>
        <a:stretch>
          <a:fillRect/>
        </a:stretch>
      </xdr:blipFill>
      <xdr:spPr>
        <a:xfrm>
          <a:off x="11231436" y="422326"/>
          <a:ext cx="1034399" cy="1037674"/>
        </a:xfrm>
        <a:prstGeom prst="rect">
          <a:avLst/>
        </a:prstGeom>
      </xdr:spPr>
    </xdr:pic>
    <xdr:clientData/>
  </xdr:twoCellAnchor>
  <xdr:twoCellAnchor editAs="oneCell">
    <xdr:from>
      <xdr:col>2</xdr:col>
      <xdr:colOff>0</xdr:colOff>
      <xdr:row>26</xdr:row>
      <xdr:rowOff>0</xdr:rowOff>
    </xdr:from>
    <xdr:to>
      <xdr:col>2</xdr:col>
      <xdr:colOff>354106</xdr:colOff>
      <xdr:row>27</xdr:row>
      <xdr:rowOff>17385</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57111" y="8918222"/>
          <a:ext cx="354106" cy="3560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2039257</xdr:colOff>
      <xdr:row>3</xdr:row>
      <xdr:rowOff>26458</xdr:rowOff>
    </xdr:to>
    <xdr:sp macro="" textlink="">
      <xdr:nvSpPr>
        <xdr:cNvPr id="3176023" name="Object 12" hidden="1">
          <a:extLst>
            <a:ext uri="{FF2B5EF4-FFF2-40B4-BE49-F238E27FC236}">
              <a16:creationId xmlns:a16="http://schemas.microsoft.com/office/drawing/2014/main" id="{00000000-0008-0000-0300-000057763000}"/>
            </a:ext>
          </a:extLst>
        </xdr:cNvPr>
        <xdr:cNvSpPr>
          <a:spLocks noChangeArrowheads="1"/>
        </xdr:cNvSpPr>
      </xdr:nvSpPr>
      <xdr:spPr bwMode="auto">
        <a:xfrm>
          <a:off x="241300" y="2019300"/>
          <a:ext cx="2794000" cy="901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3</xdr:col>
      <xdr:colOff>0</xdr:colOff>
      <xdr:row>1</xdr:row>
      <xdr:rowOff>0</xdr:rowOff>
    </xdr:from>
    <xdr:to>
      <xdr:col>4</xdr:col>
      <xdr:colOff>2209800</xdr:colOff>
      <xdr:row>3</xdr:row>
      <xdr:rowOff>26458</xdr:rowOff>
    </xdr:to>
    <xdr:sp macro="" textlink="">
      <xdr:nvSpPr>
        <xdr:cNvPr id="8" name="Object 12" hidden="1">
          <a:extLst>
            <a:ext uri="{FF2B5EF4-FFF2-40B4-BE49-F238E27FC236}">
              <a16:creationId xmlns:a16="http://schemas.microsoft.com/office/drawing/2014/main" id="{00000000-0008-0000-0300-000008000000}"/>
            </a:ext>
          </a:extLst>
        </xdr:cNvPr>
        <xdr:cNvSpPr>
          <a:spLocks noChangeArrowheads="1"/>
        </xdr:cNvSpPr>
      </xdr:nvSpPr>
      <xdr:spPr bwMode="auto">
        <a:xfrm>
          <a:off x="237067" y="406400"/>
          <a:ext cx="2802466" cy="910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xdr:from>
      <xdr:col>2</xdr:col>
      <xdr:colOff>50801</xdr:colOff>
      <xdr:row>85</xdr:row>
      <xdr:rowOff>16934</xdr:rowOff>
    </xdr:from>
    <xdr:to>
      <xdr:col>2</xdr:col>
      <xdr:colOff>1930400</xdr:colOff>
      <xdr:row>86</xdr:row>
      <xdr:rowOff>118533</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87</xdr:row>
      <xdr:rowOff>84667</xdr:rowOff>
    </xdr:from>
    <xdr:to>
      <xdr:col>2</xdr:col>
      <xdr:colOff>1879599</xdr:colOff>
      <xdr:row>88</xdr:row>
      <xdr:rowOff>0</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96</xdr:row>
      <xdr:rowOff>84667</xdr:rowOff>
    </xdr:from>
    <xdr:to>
      <xdr:col>2</xdr:col>
      <xdr:colOff>1879599</xdr:colOff>
      <xdr:row>97</xdr:row>
      <xdr:rowOff>0</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242090</xdr:colOff>
      <xdr:row>248</xdr:row>
      <xdr:rowOff>84819</xdr:rowOff>
    </xdr:from>
    <xdr:to>
      <xdr:col>4</xdr:col>
      <xdr:colOff>420527</xdr:colOff>
      <xdr:row>261</xdr:row>
      <xdr:rowOff>39375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4"/>
        <a:stretch>
          <a:fillRect/>
        </a:stretch>
      </xdr:blipFill>
      <xdr:spPr>
        <a:xfrm>
          <a:off x="242090" y="36266212"/>
          <a:ext cx="4178937" cy="2607949"/>
        </a:xfrm>
        <a:prstGeom prst="rect">
          <a:avLst/>
        </a:prstGeom>
      </xdr:spPr>
    </xdr:pic>
    <xdr:clientData/>
  </xdr:twoCellAnchor>
  <xdr:twoCellAnchor editAs="oneCell">
    <xdr:from>
      <xdr:col>8</xdr:col>
      <xdr:colOff>69046</xdr:colOff>
      <xdr:row>1</xdr:row>
      <xdr:rowOff>197555</xdr:rowOff>
    </xdr:from>
    <xdr:to>
      <xdr:col>8</xdr:col>
      <xdr:colOff>1068491</xdr:colOff>
      <xdr:row>4</xdr:row>
      <xdr:rowOff>1460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5"/>
        <a:stretch>
          <a:fillRect/>
        </a:stretch>
      </xdr:blipFill>
      <xdr:spPr>
        <a:xfrm>
          <a:off x="11188602" y="423333"/>
          <a:ext cx="1005619" cy="10121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2168525</xdr:colOff>
      <xdr:row>3</xdr:row>
      <xdr:rowOff>26457</xdr:rowOff>
    </xdr:to>
    <xdr:sp macro="" textlink="">
      <xdr:nvSpPr>
        <xdr:cNvPr id="3492425" name="Object 12" hidden="1">
          <a:extLst>
            <a:ext uri="{FF2B5EF4-FFF2-40B4-BE49-F238E27FC236}">
              <a16:creationId xmlns:a16="http://schemas.microsoft.com/office/drawing/2014/main" id="{00000000-0008-0000-0400-0000494A3500}"/>
            </a:ext>
          </a:extLst>
        </xdr:cNvPr>
        <xdr:cNvSpPr>
          <a:spLocks noChangeArrowheads="1"/>
        </xdr:cNvSpPr>
      </xdr:nvSpPr>
      <xdr:spPr bwMode="auto">
        <a:xfrm>
          <a:off x="241300" y="1993900"/>
          <a:ext cx="2794000" cy="901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8</xdr:col>
      <xdr:colOff>54428</xdr:colOff>
      <xdr:row>1</xdr:row>
      <xdr:rowOff>104522</xdr:rowOff>
    </xdr:from>
    <xdr:to>
      <xdr:col>9</xdr:col>
      <xdr:colOff>136071</xdr:colOff>
      <xdr:row>3</xdr:row>
      <xdr:rowOff>320724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1512650" y="330300"/>
          <a:ext cx="1083532" cy="1091091"/>
        </a:xfrm>
        <a:prstGeom prst="rect">
          <a:avLst/>
        </a:prstGeom>
      </xdr:spPr>
    </xdr:pic>
    <xdr:clientData/>
  </xdr:twoCellAnchor>
  <xdr:twoCellAnchor editAs="oneCell">
    <xdr:from>
      <xdr:col>2</xdr:col>
      <xdr:colOff>12095</xdr:colOff>
      <xdr:row>4</xdr:row>
      <xdr:rowOff>217412</xdr:rowOff>
    </xdr:from>
    <xdr:to>
      <xdr:col>2</xdr:col>
      <xdr:colOff>369376</xdr:colOff>
      <xdr:row>6</xdr:row>
      <xdr:rowOff>0</xdr:rowOff>
    </xdr:to>
    <xdr:pic>
      <xdr:nvPicPr>
        <xdr:cNvPr id="9" name="Pictur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2873" y="1656745"/>
          <a:ext cx="354106" cy="356052"/>
        </a:xfrm>
        <a:prstGeom prst="rect">
          <a:avLst/>
        </a:prstGeom>
      </xdr:spPr>
    </xdr:pic>
    <xdr:clientData/>
  </xdr:twoCellAnchor>
  <xdr:twoCellAnchor>
    <xdr:from>
      <xdr:col>2</xdr:col>
      <xdr:colOff>50801</xdr:colOff>
      <xdr:row>80</xdr:row>
      <xdr:rowOff>16934</xdr:rowOff>
    </xdr:from>
    <xdr:to>
      <xdr:col>2</xdr:col>
      <xdr:colOff>1930400</xdr:colOff>
      <xdr:row>81</xdr:row>
      <xdr:rowOff>118533</xdr:rowOff>
    </xdr:to>
    <xdr:graphicFrame macro="">
      <xdr:nvGraphicFramePr>
        <xdr:cNvPr id="11" name="Chart 10">
          <a:extLst>
            <a:ext uri="{FF2B5EF4-FFF2-40B4-BE49-F238E27FC236}">
              <a16:creationId xmlns:a16="http://schemas.microsoft.com/office/drawing/2014/main" id="{E7C88091-1186-4F0B-8282-44B6AF2C3D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14112</xdr:colOff>
      <xdr:row>83</xdr:row>
      <xdr:rowOff>14110</xdr:rowOff>
    </xdr:from>
    <xdr:to>
      <xdr:col>2</xdr:col>
      <xdr:colOff>2046111</xdr:colOff>
      <xdr:row>91</xdr:row>
      <xdr:rowOff>1679221</xdr:rowOff>
    </xdr:to>
    <xdr:graphicFrame macro="">
      <xdr:nvGraphicFramePr>
        <xdr:cNvPr id="12" name="Chart 11">
          <a:extLst>
            <a:ext uri="{FF2B5EF4-FFF2-40B4-BE49-F238E27FC236}">
              <a16:creationId xmlns:a16="http://schemas.microsoft.com/office/drawing/2014/main" id="{B4823BAD-6801-4E6B-8DB4-7A58F9C3ED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82</xdr:row>
      <xdr:rowOff>0</xdr:rowOff>
    </xdr:from>
    <xdr:to>
      <xdr:col>2</xdr:col>
      <xdr:colOff>1879599</xdr:colOff>
      <xdr:row>82</xdr:row>
      <xdr:rowOff>1749778</xdr:rowOff>
    </xdr:to>
    <xdr:graphicFrame macro="">
      <xdr:nvGraphicFramePr>
        <xdr:cNvPr id="13" name="Chart 12">
          <a:extLst>
            <a:ext uri="{FF2B5EF4-FFF2-40B4-BE49-F238E27FC236}">
              <a16:creationId xmlns:a16="http://schemas.microsoft.com/office/drawing/2014/main" id="{7668D0A5-E965-4E26-A84F-43CA622E4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1914525</xdr:colOff>
      <xdr:row>3</xdr:row>
      <xdr:rowOff>29633</xdr:rowOff>
    </xdr:to>
    <xdr:sp macro="" textlink="">
      <xdr:nvSpPr>
        <xdr:cNvPr id="3921044" name="Object 12" hidden="1">
          <a:extLst>
            <a:ext uri="{FF2B5EF4-FFF2-40B4-BE49-F238E27FC236}">
              <a16:creationId xmlns:a16="http://schemas.microsoft.com/office/drawing/2014/main" id="{00000000-0008-0000-0500-000094D43B00}"/>
            </a:ext>
          </a:extLst>
        </xdr:cNvPr>
        <xdr:cNvSpPr>
          <a:spLocks noChangeArrowheads="1"/>
        </xdr:cNvSpPr>
      </xdr:nvSpPr>
      <xdr:spPr bwMode="auto">
        <a:xfrm>
          <a:off x="241300" y="1993900"/>
          <a:ext cx="2794000" cy="901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xdr:from>
      <xdr:col>2</xdr:col>
      <xdr:colOff>50801</xdr:colOff>
      <xdr:row>101</xdr:row>
      <xdr:rowOff>16934</xdr:rowOff>
    </xdr:from>
    <xdr:to>
      <xdr:col>2</xdr:col>
      <xdr:colOff>1930400</xdr:colOff>
      <xdr:row>102</xdr:row>
      <xdr:rowOff>118533</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102</xdr:row>
      <xdr:rowOff>206905</xdr:rowOff>
    </xdr:from>
    <xdr:to>
      <xdr:col>2</xdr:col>
      <xdr:colOff>1876424</xdr:colOff>
      <xdr:row>103</xdr:row>
      <xdr:rowOff>1726407</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xdr:colOff>
      <xdr:row>103</xdr:row>
      <xdr:rowOff>1794934</xdr:rowOff>
    </xdr:from>
    <xdr:to>
      <xdr:col>2</xdr:col>
      <xdr:colOff>2082801</xdr:colOff>
      <xdr:row>112</xdr:row>
      <xdr:rowOff>1727200</xdr:rowOff>
    </xdr:to>
    <xdr:graphicFrame macro="">
      <xdr:nvGraphicFramePr>
        <xdr:cNvPr id="8" name="Chart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60326</xdr:colOff>
      <xdr:row>0</xdr:row>
      <xdr:rowOff>203200</xdr:rowOff>
    </xdr:from>
    <xdr:to>
      <xdr:col>9</xdr:col>
      <xdr:colOff>95250</xdr:colOff>
      <xdr:row>4</xdr:row>
      <xdr:rowOff>8277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4"/>
        <a:stretch>
          <a:fillRect/>
        </a:stretch>
      </xdr:blipFill>
      <xdr:spPr>
        <a:xfrm>
          <a:off x="11172826" y="203200"/>
          <a:ext cx="1219199" cy="12223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2105025</xdr:colOff>
      <xdr:row>3</xdr:row>
      <xdr:rowOff>77258</xdr:rowOff>
    </xdr:to>
    <xdr:sp macro="" textlink="">
      <xdr:nvSpPr>
        <xdr:cNvPr id="2203604" name="Object 12" hidden="1">
          <a:extLst>
            <a:ext uri="{FF2B5EF4-FFF2-40B4-BE49-F238E27FC236}">
              <a16:creationId xmlns:a16="http://schemas.microsoft.com/office/drawing/2014/main" id="{00000000-0008-0000-0600-0000D49F2100}"/>
            </a:ext>
          </a:extLst>
        </xdr:cNvPr>
        <xdr:cNvSpPr>
          <a:spLocks noChangeArrowheads="1"/>
        </xdr:cNvSpPr>
      </xdr:nvSpPr>
      <xdr:spPr bwMode="auto">
        <a:xfrm>
          <a:off x="241300" y="1993900"/>
          <a:ext cx="2794000" cy="901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5</xdr:col>
      <xdr:colOff>962445</xdr:colOff>
      <xdr:row>1</xdr:row>
      <xdr:rowOff>163286</xdr:rowOff>
    </xdr:from>
    <xdr:to>
      <xdr:col>8</xdr:col>
      <xdr:colOff>245640</xdr:colOff>
      <xdr:row>4</xdr:row>
      <xdr:rowOff>134196</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1"/>
        <a:stretch>
          <a:fillRect/>
        </a:stretch>
      </xdr:blipFill>
      <xdr:spPr>
        <a:xfrm>
          <a:off x="10895659" y="244929"/>
          <a:ext cx="1365996" cy="11293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485775</xdr:colOff>
      <xdr:row>10</xdr:row>
      <xdr:rowOff>38100</xdr:rowOff>
    </xdr:from>
    <xdr:to>
      <xdr:col>3</xdr:col>
      <xdr:colOff>1552575</xdr:colOff>
      <xdr:row>10</xdr:row>
      <xdr:rowOff>1104900</xdr:rowOff>
    </xdr:to>
    <xdr:graphicFrame macro="">
      <xdr:nvGraphicFramePr>
        <xdr:cNvPr id="35824" name="Chart 10">
          <a:extLst>
            <a:ext uri="{FF2B5EF4-FFF2-40B4-BE49-F238E27FC236}">
              <a16:creationId xmlns:a16="http://schemas.microsoft.com/office/drawing/2014/main" id="{00000000-0008-0000-0700-0000F08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345209</xdr:colOff>
      <xdr:row>0</xdr:row>
      <xdr:rowOff>90054</xdr:rowOff>
    </xdr:from>
    <xdr:to>
      <xdr:col>2</xdr:col>
      <xdr:colOff>942109</xdr:colOff>
      <xdr:row>4</xdr:row>
      <xdr:rowOff>44759</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8754" y="90054"/>
          <a:ext cx="1341582" cy="1374796"/>
        </a:xfrm>
        <a:prstGeom prst="rect">
          <a:avLst/>
        </a:prstGeom>
      </xdr:spPr>
    </xdr:pic>
    <xdr:clientData/>
  </xdr:twoCellAnchor>
  <xdr:twoCellAnchor editAs="oneCell">
    <xdr:from>
      <xdr:col>0</xdr:col>
      <xdr:colOff>80818</xdr:colOff>
      <xdr:row>6</xdr:row>
      <xdr:rowOff>11545</xdr:rowOff>
    </xdr:from>
    <xdr:to>
      <xdr:col>0</xdr:col>
      <xdr:colOff>739733</xdr:colOff>
      <xdr:row>7</xdr:row>
      <xdr:rowOff>215033</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2" cstate="print"/>
        <a:srcRect r="80400" b="34790"/>
        <a:stretch/>
      </xdr:blipFill>
      <xdr:spPr>
        <a:xfrm>
          <a:off x="80818" y="2413000"/>
          <a:ext cx="658915" cy="588818"/>
        </a:xfrm>
        <a:prstGeom prst="rect">
          <a:avLst/>
        </a:prstGeom>
      </xdr:spPr>
    </xdr:pic>
    <xdr:clientData/>
  </xdr:twoCellAnchor>
  <xdr:twoCellAnchor editAs="oneCell">
    <xdr:from>
      <xdr:col>0</xdr:col>
      <xdr:colOff>103909</xdr:colOff>
      <xdr:row>19</xdr:row>
      <xdr:rowOff>23093</xdr:rowOff>
    </xdr:from>
    <xdr:to>
      <xdr:col>0</xdr:col>
      <xdr:colOff>727364</xdr:colOff>
      <xdr:row>20</xdr:row>
      <xdr:rowOff>376921</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rotWithShape="1">
        <a:blip xmlns:r="http://schemas.openxmlformats.org/officeDocument/2006/relationships" r:embed="rId3" cstate="print"/>
        <a:srcRect r="64676" b="42868"/>
        <a:stretch/>
      </xdr:blipFill>
      <xdr:spPr>
        <a:xfrm>
          <a:off x="103909" y="6777184"/>
          <a:ext cx="623455" cy="554182"/>
        </a:xfrm>
        <a:prstGeom prst="rect">
          <a:avLst/>
        </a:prstGeom>
      </xdr:spPr>
    </xdr:pic>
    <xdr:clientData/>
  </xdr:twoCellAnchor>
  <xdr:twoCellAnchor editAs="oneCell">
    <xdr:from>
      <xdr:col>0</xdr:col>
      <xdr:colOff>115453</xdr:colOff>
      <xdr:row>30</xdr:row>
      <xdr:rowOff>57727</xdr:rowOff>
    </xdr:from>
    <xdr:to>
      <xdr:col>0</xdr:col>
      <xdr:colOff>738908</xdr:colOff>
      <xdr:row>34</xdr:row>
      <xdr:rowOff>67033</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rotWithShape="1">
        <a:blip xmlns:r="http://schemas.openxmlformats.org/officeDocument/2006/relationships" r:embed="rId4" cstate="print"/>
        <a:srcRect r="60241" b="41143"/>
        <a:stretch/>
      </xdr:blipFill>
      <xdr:spPr>
        <a:xfrm>
          <a:off x="115453" y="10414000"/>
          <a:ext cx="623455" cy="623454"/>
        </a:xfrm>
        <a:prstGeom prst="rect">
          <a:avLst/>
        </a:prstGeom>
      </xdr:spPr>
    </xdr:pic>
    <xdr:clientData/>
  </xdr:twoCellAnchor>
  <xdr:twoCellAnchor editAs="oneCell">
    <xdr:from>
      <xdr:col>0</xdr:col>
      <xdr:colOff>92363</xdr:colOff>
      <xdr:row>40</xdr:row>
      <xdr:rowOff>80817</xdr:rowOff>
    </xdr:from>
    <xdr:to>
      <xdr:col>0</xdr:col>
      <xdr:colOff>658091</xdr:colOff>
      <xdr:row>43</xdr:row>
      <xdr:rowOff>361294</xdr:rowOff>
    </xdr:to>
    <xdr:pic>
      <xdr:nvPicPr>
        <xdr:cNvPr id="8" name="Picture 7">
          <a:extLst>
            <a:ext uri="{FF2B5EF4-FFF2-40B4-BE49-F238E27FC236}">
              <a16:creationId xmlns:a16="http://schemas.microsoft.com/office/drawing/2014/main" id="{00000000-0008-0000-0800-000008000000}"/>
            </a:ext>
          </a:extLst>
        </xdr:cNvPr>
        <xdr:cNvPicPr>
          <a:picLocks noChangeAspect="1"/>
        </xdr:cNvPicPr>
      </xdr:nvPicPr>
      <xdr:blipFill rotWithShape="1">
        <a:blip xmlns:r="http://schemas.openxmlformats.org/officeDocument/2006/relationships" r:embed="rId5" cstate="print"/>
        <a:srcRect r="81341" b="34019"/>
        <a:stretch/>
      </xdr:blipFill>
      <xdr:spPr>
        <a:xfrm>
          <a:off x="92363" y="12699999"/>
          <a:ext cx="565728" cy="5426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4020-02%20Workbook.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PreAudit%20Questionairre%20Workbook%20draft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hared%20Project%20Files/357I%20Energy%20MAP/Energy%20MAP%20Training/Day%201/01-03a%20Energy%20Management%20Diagnostic%20v1.5%20(BLANK).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UROPE_NE_IRL_Waterford%20Comms%20Room%20Upgrade%2020th%20May%20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inal%20PEP%20Restack%201st%20and%203rd%20Floor%20NWQ.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eoma/Dropbox/GIFSC%20Phase%202/PH2%20Participant%20Data/00-All%20Data%20input/ASSET%20REGISTER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aul/Business/07-Training&amp;Ed/Energy/EnergyUseAssessmentTool_v1-0_Example.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reAudit%20Questionnaire%20-%20Issue%2007-05-14%20new.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Paul/Business/02-Toolbox/Audit/12P%23%23%23%23%20Register%20of%20Opportunities%20v2.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aul/Business/02-Toolbox/Audit/Significant-Energy-Users-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ht_Table (for internal use)"/>
      <sheetName val="Fixture Legend"/>
      <sheetName val="Field Data"/>
      <sheetName val="Pivot"/>
      <sheetName val="Sort"/>
      <sheetName val="LE1-Scope of Work"/>
      <sheetName val="Savings"/>
      <sheetName val="Existing and Proposed Legend"/>
      <sheetName val="Overview"/>
      <sheetName val="Quote"/>
      <sheetName val="Financing"/>
      <sheetName val="Op. Le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General Information"/>
      <sheetName val="Building Information"/>
      <sheetName val="Building Operational Activity"/>
      <sheetName val="Building Utility Data"/>
      <sheetName val="Pre-Assessment Questionnaire "/>
      <sheetName val="Building Information  (2)"/>
      <sheetName val="Primary Asset Register"/>
      <sheetName val="Key Assumptions"/>
      <sheetName val="Sheet1"/>
      <sheetName val="Cover"/>
      <sheetName val="Outcome"/>
      <sheetName val="Sheet4"/>
      <sheetName val="Equipment"/>
      <sheetName val="STANDARD EQUIPMENT ID"/>
      <sheetName val="Questionnai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Read Me"/>
      <sheetName val="Diagnostic Day 1"/>
      <sheetName val="Diagnostic Day 3"/>
      <sheetName val="Barriers"/>
      <sheetName val="EM Scores"/>
      <sheetName val="Overall EM Level"/>
      <sheetName val="Barriers (D1)"/>
      <sheetName val="Barriers (D2)"/>
      <sheetName val="Breakdown (D1)"/>
      <sheetName val="Breakdown (D2)"/>
      <sheetName val="Ver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Assumptions"/>
      <sheetName val="BIGE UPLOAD FORM"/>
      <sheetName val="Upload formulas"/>
      <sheetName val="Energy Initiative"/>
      <sheetName val="Alc"/>
      <sheetName val="Checklist"/>
      <sheetName val="ECI Summary"/>
      <sheetName val="ECI Construction T.I."/>
      <sheetName val="ECI F &amp; E"/>
      <sheetName val="ECI Cabling &amp; IT"/>
      <sheetName val="ECI One time expenses"/>
      <sheetName val="REMS_ECI"/>
      <sheetName val="Current Real Estate One"/>
      <sheetName val="Exit One"/>
      <sheetName val="Deposit One"/>
      <sheetName val="Current Real Estate Two"/>
      <sheetName val="Deposit Two"/>
      <sheetName val="Exit Two"/>
      <sheetName val="Existing Assets &amp; Liabilities"/>
      <sheetName val="New Real Estate"/>
      <sheetName val="SaleLeaseback"/>
      <sheetName val="Sublease"/>
      <sheetName val="Deposit &amp; Restoration"/>
      <sheetName val="Business"/>
      <sheetName val="NPV One"/>
      <sheetName val="NPV Two"/>
      <sheetName val="NPV new"/>
      <sheetName val="NPV sublease"/>
      <sheetName val="Reserve"/>
      <sheetName val="Current One"/>
      <sheetName val="Current Two"/>
      <sheetName val="Proposal One"/>
      <sheetName val="Proposal Two"/>
      <sheetName val="Sublease Rent Smoothing"/>
      <sheetName val="Proposal New"/>
      <sheetName val="Cover Page"/>
      <sheetName val="Rationale"/>
      <sheetName val="Cover Page SLB"/>
      <sheetName val="PEP Form"/>
      <sheetName val="Comparison"/>
      <sheetName val="EMG"/>
      <sheetName val="Lease Test"/>
    </sheetNames>
    <sheetDataSet>
      <sheetData sheetId="0">
        <row r="6">
          <cell r="C6" t="str">
            <v xml:space="preserve">M&amp;B O&amp;T </v>
          </cell>
        </row>
        <row r="11">
          <cell r="E11" t="str">
            <v>CHFS</v>
          </cell>
          <cell r="I11" t="str">
            <v>EMEA</v>
          </cell>
        </row>
        <row r="12">
          <cell r="J12" t="str">
            <v>Final</v>
          </cell>
        </row>
        <row r="13">
          <cell r="I13">
            <v>39958</v>
          </cell>
        </row>
        <row r="16">
          <cell r="E16" t="str">
            <v>Waterford</v>
          </cell>
          <cell r="G16" t="str">
            <v>Waterford</v>
          </cell>
          <cell r="I16" t="str">
            <v>Waterford Business &amp; Technology Park.</v>
          </cell>
        </row>
        <row r="17">
          <cell r="E17" t="str">
            <v>EUROPE_NE_IRL_Upgrade of Comms Room Waterford</v>
          </cell>
        </row>
        <row r="108">
          <cell r="J108">
            <v>9.8000000000000004E-2</v>
          </cell>
        </row>
        <row r="147">
          <cell r="D147" t="b">
            <v>0</v>
          </cell>
        </row>
        <row r="159">
          <cell r="R159" t="b">
            <v>0</v>
          </cell>
        </row>
      </sheetData>
      <sheetData sheetId="1"/>
      <sheetData sheetId="2"/>
      <sheetData sheetId="3"/>
      <sheetData sheetId="4"/>
      <sheetData sheetId="5"/>
      <sheetData sheetId="6"/>
      <sheetData sheetId="7">
        <row r="24">
          <cell r="N24">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55">
          <cell r="H55">
            <v>3.32E-2</v>
          </cell>
        </row>
        <row r="65">
          <cell r="J65">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69">
          <cell r="Q69">
            <v>578.95477222093132</v>
          </cell>
        </row>
        <row r="102">
          <cell r="Q102">
            <v>697.97152335547196</v>
          </cell>
        </row>
      </sheetData>
      <sheetData sheetId="39"/>
      <sheetData sheetId="40"/>
      <sheetData sheetId="4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Assumptions"/>
      <sheetName val="BIGE UPLOAD FORM"/>
      <sheetName val="Upload formulas"/>
      <sheetName val="Energy Initiative"/>
      <sheetName val="Checklist"/>
      <sheetName val="ECI Summary"/>
      <sheetName val="REMS_ECI"/>
      <sheetName val="Current Real Estate One"/>
      <sheetName val="Exit One"/>
      <sheetName val="Deposit One"/>
      <sheetName val="Current Real Estate Two"/>
      <sheetName val="Deposit Two"/>
      <sheetName val="Exit Two"/>
      <sheetName val="Existing Assets &amp; Liabilities"/>
      <sheetName val="New Real Estate"/>
      <sheetName val="SaleLeaseback"/>
      <sheetName val="Sublease"/>
      <sheetName val="Reserve"/>
      <sheetName val="Deposit &amp; Restoration"/>
      <sheetName val="Business"/>
      <sheetName val="NPV One"/>
      <sheetName val="NPV Two"/>
      <sheetName val="Proposal New"/>
      <sheetName val="NPV new"/>
      <sheetName val="NPV sublease"/>
      <sheetName val="Current One"/>
      <sheetName val="Current Two"/>
      <sheetName val="Proposal One"/>
      <sheetName val="Proposal Two"/>
      <sheetName val="Sublease Rent Smoothing"/>
      <sheetName val="Cover Page"/>
      <sheetName val="Rationale"/>
      <sheetName val="Cover Page SLB"/>
      <sheetName val="PEP Form"/>
      <sheetName val="Comparison1"/>
      <sheetName val="Comparison2"/>
      <sheetName val="ComparisonS"/>
      <sheetName val="ComparisonN"/>
      <sheetName val="Comparison"/>
      <sheetName val="Comparison NewFAS"/>
      <sheetName val="Lease Test"/>
      <sheetName val="Allocation"/>
      <sheetName val="Business Impact"/>
      <sheetName val="NewFAS Impact Chart"/>
    </sheetNames>
    <sheetDataSet>
      <sheetData sheetId="0"/>
      <sheetData sheetId="1"/>
      <sheetData sheetId="2"/>
      <sheetData sheetId="3">
        <row r="43">
          <cell r="A43" t="str">
            <v>Country</v>
          </cell>
          <cell r="B43" t="str">
            <v>Electric_x000D_gms CO2 / KWh_x000D_2004 GHG Protocol</v>
          </cell>
        </row>
        <row r="44">
          <cell r="A44" t="str">
            <v>UNITED STATES</v>
          </cell>
          <cell r="B44">
            <v>575.82000000000005</v>
          </cell>
        </row>
        <row r="45">
          <cell r="A45" t="str">
            <v>ALGERIA</v>
          </cell>
          <cell r="B45">
            <v>699.68</v>
          </cell>
        </row>
        <row r="46">
          <cell r="A46" t="str">
            <v>ARGENTINA</v>
          </cell>
          <cell r="B46">
            <v>316.61</v>
          </cell>
        </row>
        <row r="47">
          <cell r="A47" t="str">
            <v>ARUBA</v>
          </cell>
          <cell r="B47">
            <v>785.06</v>
          </cell>
        </row>
        <row r="48">
          <cell r="A48" t="str">
            <v>AUSTRALIA</v>
          </cell>
          <cell r="B48">
            <v>840.81</v>
          </cell>
        </row>
        <row r="49">
          <cell r="A49" t="str">
            <v>AUSTRIA</v>
          </cell>
          <cell r="B49">
            <v>221.39</v>
          </cell>
        </row>
        <row r="50">
          <cell r="A50" t="str">
            <v>BAHAMAS</v>
          </cell>
          <cell r="B50">
            <v>785.06</v>
          </cell>
        </row>
        <row r="51">
          <cell r="A51" t="str">
            <v>BAHRAIN</v>
          </cell>
          <cell r="B51">
            <v>881.35</v>
          </cell>
        </row>
        <row r="52">
          <cell r="A52" t="str">
            <v>BANGLADESH</v>
          </cell>
          <cell r="B52">
            <v>627.5</v>
          </cell>
        </row>
        <row r="53">
          <cell r="A53" t="str">
            <v>BARBADOS</v>
          </cell>
          <cell r="B53">
            <v>785.06</v>
          </cell>
        </row>
        <row r="54">
          <cell r="A54" t="str">
            <v>BELGIUM</v>
          </cell>
          <cell r="B54">
            <v>280.63</v>
          </cell>
        </row>
        <row r="55">
          <cell r="A55" t="str">
            <v>BERMUDA</v>
          </cell>
          <cell r="B55">
            <v>785.06</v>
          </cell>
        </row>
        <row r="56">
          <cell r="A56" t="str">
            <v>BOLIVIA</v>
          </cell>
          <cell r="B56">
            <v>536.89</v>
          </cell>
        </row>
        <row r="57">
          <cell r="A57" t="str">
            <v>BRAZIL</v>
          </cell>
          <cell r="B57">
            <v>85.25</v>
          </cell>
        </row>
        <row r="58">
          <cell r="A58" t="str">
            <v>BRUNEI DARUSSALAM</v>
          </cell>
          <cell r="B58">
            <v>811.16</v>
          </cell>
        </row>
        <row r="59">
          <cell r="A59" t="str">
            <v>BULGARIA</v>
          </cell>
          <cell r="B59">
            <v>470.54</v>
          </cell>
        </row>
        <row r="60">
          <cell r="A60" t="str">
            <v>CAMEROON</v>
          </cell>
          <cell r="B60">
            <v>27.74</v>
          </cell>
        </row>
        <row r="61">
          <cell r="A61" t="str">
            <v>CANADA</v>
          </cell>
          <cell r="B61">
            <v>208.95</v>
          </cell>
        </row>
        <row r="62">
          <cell r="A62" t="str">
            <v>CAYMAN ISLANDS</v>
          </cell>
          <cell r="B62">
            <v>785.06</v>
          </cell>
        </row>
        <row r="63">
          <cell r="A63" t="str">
            <v>CHILE</v>
          </cell>
          <cell r="B63">
            <v>341.18</v>
          </cell>
        </row>
        <row r="64">
          <cell r="A64" t="str">
            <v>CHINA</v>
          </cell>
          <cell r="B64">
            <v>851.21</v>
          </cell>
        </row>
        <row r="65">
          <cell r="A65" t="str">
            <v>COLOMBIA</v>
          </cell>
          <cell r="B65">
            <v>121.39</v>
          </cell>
        </row>
        <row r="66">
          <cell r="A66" t="str">
            <v>CONGO, DEMOCRATIC REPUBLIC OF</v>
          </cell>
          <cell r="B66">
            <v>0</v>
          </cell>
        </row>
        <row r="67">
          <cell r="A67" t="str">
            <v>COSTA RICA</v>
          </cell>
          <cell r="B67">
            <v>13.91</v>
          </cell>
        </row>
        <row r="68">
          <cell r="A68" t="str">
            <v>CZECH REPUBLIC</v>
          </cell>
          <cell r="B68">
            <v>503.03</v>
          </cell>
        </row>
        <row r="69">
          <cell r="A69" t="str">
            <v>DENMARK</v>
          </cell>
          <cell r="B69">
            <v>308.2</v>
          </cell>
        </row>
        <row r="70">
          <cell r="A70" t="str">
            <v>DOMINICAN REPUBLIC</v>
          </cell>
          <cell r="B70">
            <v>585.91</v>
          </cell>
        </row>
        <row r="71">
          <cell r="A71" t="str">
            <v>ECUADOR</v>
          </cell>
          <cell r="B71">
            <v>294.69</v>
          </cell>
        </row>
        <row r="72">
          <cell r="A72" t="str">
            <v>EGYPT</v>
          </cell>
          <cell r="B72">
            <v>473.14</v>
          </cell>
        </row>
        <row r="73">
          <cell r="A73" t="str">
            <v>EL SALVADOR</v>
          </cell>
          <cell r="B73">
            <v>274.74</v>
          </cell>
        </row>
        <row r="74">
          <cell r="A74" t="str">
            <v>FINLAND</v>
          </cell>
          <cell r="B74">
            <v>261.22000000000003</v>
          </cell>
        </row>
        <row r="75">
          <cell r="A75" t="str">
            <v>FRANCE</v>
          </cell>
          <cell r="B75">
            <v>86.89</v>
          </cell>
        </row>
        <row r="76">
          <cell r="A76" t="str">
            <v>GABON</v>
          </cell>
          <cell r="B76">
            <v>321.67</v>
          </cell>
        </row>
        <row r="77">
          <cell r="A77" t="str">
            <v>GERMANY</v>
          </cell>
          <cell r="B77">
            <v>452.85</v>
          </cell>
        </row>
        <row r="78">
          <cell r="A78" t="str">
            <v>GHANA</v>
          </cell>
          <cell r="B78">
            <v>83.52</v>
          </cell>
        </row>
        <row r="79">
          <cell r="A79" t="str">
            <v>GREECE</v>
          </cell>
          <cell r="B79">
            <v>780.74</v>
          </cell>
        </row>
        <row r="80">
          <cell r="A80" t="str">
            <v>GUAM</v>
          </cell>
          <cell r="B80">
            <v>785.06</v>
          </cell>
        </row>
        <row r="81">
          <cell r="A81" t="str">
            <v>GUATEMALA</v>
          </cell>
          <cell r="B81">
            <v>433.84</v>
          </cell>
        </row>
        <row r="82">
          <cell r="A82" t="str">
            <v>HAITI</v>
          </cell>
          <cell r="B82">
            <v>300.8</v>
          </cell>
        </row>
        <row r="83">
          <cell r="A83" t="str">
            <v>HONDURAS</v>
          </cell>
          <cell r="B83">
            <v>450.6</v>
          </cell>
        </row>
        <row r="84">
          <cell r="A84" t="str">
            <v>HONG KONG</v>
          </cell>
          <cell r="B84">
            <v>722.97</v>
          </cell>
        </row>
        <row r="85">
          <cell r="A85" t="str">
            <v>HUNGARY</v>
          </cell>
          <cell r="B85">
            <v>400.69</v>
          </cell>
        </row>
        <row r="86">
          <cell r="A86" t="str">
            <v>INDIA</v>
          </cell>
          <cell r="B86">
            <v>941.56</v>
          </cell>
        </row>
        <row r="87">
          <cell r="A87" t="str">
            <v>INDONESIA</v>
          </cell>
          <cell r="B87">
            <v>752.45</v>
          </cell>
        </row>
        <row r="88">
          <cell r="A88" t="str">
            <v>IRELAND</v>
          </cell>
          <cell r="B88">
            <v>572.86</v>
          </cell>
        </row>
        <row r="89">
          <cell r="A89" t="str">
            <v>ISRAEL</v>
          </cell>
          <cell r="B89">
            <v>796.88</v>
          </cell>
        </row>
        <row r="90">
          <cell r="A90" t="str">
            <v>ITALY</v>
          </cell>
          <cell r="B90">
            <v>454.54</v>
          </cell>
        </row>
        <row r="91">
          <cell r="A91" t="str">
            <v>IVORY COAST</v>
          </cell>
          <cell r="B91">
            <v>403.88</v>
          </cell>
        </row>
        <row r="92">
          <cell r="A92" t="str">
            <v>JAMAICA</v>
          </cell>
          <cell r="B92">
            <v>785.06</v>
          </cell>
        </row>
        <row r="93">
          <cell r="A93" t="str">
            <v>JAPAN</v>
          </cell>
          <cell r="B93">
            <v>424.34</v>
          </cell>
        </row>
        <row r="94">
          <cell r="A94" t="str">
            <v>JORDAN</v>
          </cell>
          <cell r="B94">
            <v>682.58</v>
          </cell>
        </row>
        <row r="95">
          <cell r="A95" t="str">
            <v>KAZAKHSTAN</v>
          </cell>
          <cell r="B95">
            <v>1070.04</v>
          </cell>
        </row>
        <row r="96">
          <cell r="A96" t="str">
            <v>KENYA</v>
          </cell>
          <cell r="B96">
            <v>262.11</v>
          </cell>
        </row>
        <row r="97">
          <cell r="A97" t="str">
            <v>KOREA, REPUBLIC OF</v>
          </cell>
          <cell r="B97">
            <v>443.17</v>
          </cell>
        </row>
        <row r="98">
          <cell r="A98" t="str">
            <v>KUWAIT</v>
          </cell>
          <cell r="B98">
            <v>739.62</v>
          </cell>
        </row>
        <row r="99">
          <cell r="A99" t="str">
            <v>LEBANON</v>
          </cell>
          <cell r="B99">
            <v>564.49</v>
          </cell>
        </row>
        <row r="100">
          <cell r="A100" t="str">
            <v>LUXEMBOURG</v>
          </cell>
          <cell r="B100">
            <v>332.56</v>
          </cell>
        </row>
        <row r="101">
          <cell r="A101" t="str">
            <v>MACAU</v>
          </cell>
          <cell r="B101">
            <v>851.21</v>
          </cell>
        </row>
        <row r="102">
          <cell r="A102" t="str">
            <v>MALAYSIA</v>
          </cell>
          <cell r="B102">
            <v>531.59</v>
          </cell>
        </row>
        <row r="103">
          <cell r="A103" t="str">
            <v xml:space="preserve">MEXICO </v>
          </cell>
          <cell r="B103">
            <v>522.34</v>
          </cell>
        </row>
        <row r="104">
          <cell r="A104" t="str">
            <v>MONACO</v>
          </cell>
          <cell r="B104">
            <v>86.89</v>
          </cell>
        </row>
        <row r="105">
          <cell r="A105" t="str">
            <v>MOROCCO</v>
          </cell>
          <cell r="B105">
            <v>748.75</v>
          </cell>
        </row>
        <row r="106">
          <cell r="A106" t="str">
            <v>NETHERLANDS</v>
          </cell>
          <cell r="B106">
            <v>439.91</v>
          </cell>
        </row>
        <row r="107">
          <cell r="A107" t="str">
            <v>NEW ZEALAND</v>
          </cell>
          <cell r="B107">
            <v>165.15</v>
          </cell>
        </row>
        <row r="108">
          <cell r="A108" t="str">
            <v>NICARAGUA</v>
          </cell>
          <cell r="B108">
            <v>557</v>
          </cell>
        </row>
        <row r="109">
          <cell r="A109" t="str">
            <v>NIGERIA</v>
          </cell>
          <cell r="B109">
            <v>353.26</v>
          </cell>
        </row>
        <row r="110">
          <cell r="A110" t="str">
            <v>NORWAY</v>
          </cell>
          <cell r="B110">
            <v>7.26</v>
          </cell>
        </row>
        <row r="111">
          <cell r="A111" t="str">
            <v>PAKISTAN</v>
          </cell>
          <cell r="B111">
            <v>396.72</v>
          </cell>
        </row>
        <row r="112">
          <cell r="A112" t="str">
            <v>PANAMA</v>
          </cell>
          <cell r="B112">
            <v>265.66000000000003</v>
          </cell>
        </row>
        <row r="113">
          <cell r="A113" t="str">
            <v>PARAGUAY</v>
          </cell>
          <cell r="B113">
            <v>0</v>
          </cell>
        </row>
        <row r="114">
          <cell r="A114" t="str">
            <v>PERU</v>
          </cell>
          <cell r="B114">
            <v>206.05</v>
          </cell>
        </row>
        <row r="115">
          <cell r="A115" t="str">
            <v>PHILIPPINES</v>
          </cell>
          <cell r="B115">
            <v>456.97</v>
          </cell>
        </row>
        <row r="116">
          <cell r="A116" t="str">
            <v>POLAND</v>
          </cell>
          <cell r="B116">
            <v>665.03</v>
          </cell>
        </row>
        <row r="117">
          <cell r="A117" t="str">
            <v>PORTUGAL</v>
          </cell>
          <cell r="B117">
            <v>452.31</v>
          </cell>
        </row>
        <row r="118">
          <cell r="A118" t="str">
            <v>PUERTO RICO</v>
          </cell>
          <cell r="B118">
            <v>785.06</v>
          </cell>
        </row>
        <row r="119">
          <cell r="A119" t="str">
            <v>QATAR</v>
          </cell>
          <cell r="B119">
            <v>648.89</v>
          </cell>
        </row>
        <row r="120">
          <cell r="A120" t="str">
            <v>ROMANIA</v>
          </cell>
          <cell r="B120">
            <v>418.29</v>
          </cell>
        </row>
        <row r="121">
          <cell r="A121" t="str">
            <v>RUSSIAN FEDERATION</v>
          </cell>
          <cell r="B121">
            <v>324.94</v>
          </cell>
        </row>
        <row r="122">
          <cell r="A122" t="str">
            <v>SENEGAL</v>
          </cell>
          <cell r="B122">
            <v>780.15</v>
          </cell>
        </row>
        <row r="123">
          <cell r="A123" t="str">
            <v>SINGAPORE</v>
          </cell>
          <cell r="B123">
            <v>525.77</v>
          </cell>
        </row>
        <row r="124">
          <cell r="A124" t="str">
            <v>SLOVAKIA (SLOVAK REPUBLIC)</v>
          </cell>
          <cell r="B124">
            <v>247.31</v>
          </cell>
        </row>
        <row r="125">
          <cell r="A125" t="str">
            <v>SOUTH AFRICA</v>
          </cell>
          <cell r="B125">
            <v>866.66</v>
          </cell>
        </row>
        <row r="126">
          <cell r="A126" t="str">
            <v>SPAIN</v>
          </cell>
          <cell r="B126">
            <v>382.92</v>
          </cell>
        </row>
        <row r="127">
          <cell r="A127" t="str">
            <v>SRI LANKA</v>
          </cell>
          <cell r="B127">
            <v>442.73</v>
          </cell>
        </row>
        <row r="128">
          <cell r="A128" t="str">
            <v>SWEDEN</v>
          </cell>
          <cell r="B128">
            <v>51.2</v>
          </cell>
        </row>
        <row r="129">
          <cell r="A129" t="str">
            <v>SWITZERLAND</v>
          </cell>
          <cell r="B129">
            <v>24.26</v>
          </cell>
        </row>
        <row r="130">
          <cell r="A130" t="str">
            <v>TAIWAN</v>
          </cell>
          <cell r="B130">
            <v>627.70000000000005</v>
          </cell>
        </row>
        <row r="131">
          <cell r="A131" t="str">
            <v>TANZANIA, UNITED REPUBLIC OF</v>
          </cell>
          <cell r="B131">
            <v>60.33</v>
          </cell>
        </row>
        <row r="132">
          <cell r="A132" t="str">
            <v>THAILAND</v>
          </cell>
          <cell r="B132">
            <v>537.94000000000005</v>
          </cell>
        </row>
        <row r="133">
          <cell r="A133" t="str">
            <v>TRINIDAD AND TOBAGO</v>
          </cell>
          <cell r="B133">
            <v>759.43</v>
          </cell>
        </row>
        <row r="134">
          <cell r="A134" t="str">
            <v>TUNISIA</v>
          </cell>
          <cell r="B134">
            <v>531.91</v>
          </cell>
        </row>
        <row r="135">
          <cell r="A135" t="str">
            <v>TURKEY</v>
          </cell>
          <cell r="B135">
            <v>462.02</v>
          </cell>
        </row>
        <row r="136">
          <cell r="A136" t="str">
            <v>UGANDA</v>
          </cell>
          <cell r="B136">
            <v>60.33</v>
          </cell>
        </row>
        <row r="137">
          <cell r="A137" t="str">
            <v>UKRAINE</v>
          </cell>
          <cell r="B137">
            <v>295.97000000000003</v>
          </cell>
        </row>
        <row r="138">
          <cell r="A138" t="str">
            <v>UNITED ARAB EMIRATES</v>
          </cell>
          <cell r="B138">
            <v>841.95</v>
          </cell>
        </row>
        <row r="139">
          <cell r="A139" t="str">
            <v>UNITED KINGDOM</v>
          </cell>
          <cell r="B139">
            <v>466.91</v>
          </cell>
        </row>
        <row r="140">
          <cell r="A140" t="str">
            <v>URUGUAY</v>
          </cell>
          <cell r="B140">
            <v>150.43</v>
          </cell>
        </row>
        <row r="141">
          <cell r="A141" t="str">
            <v>VENEZUELA</v>
          </cell>
          <cell r="B141">
            <v>245.43</v>
          </cell>
        </row>
        <row r="142">
          <cell r="A142" t="str">
            <v>VIET NAM</v>
          </cell>
          <cell r="B142">
            <v>407.31</v>
          </cell>
        </row>
      </sheetData>
      <sheetData sheetId="4"/>
      <sheetData sheetId="5">
        <row r="12">
          <cell r="M12">
            <v>23788.44</v>
          </cell>
        </row>
        <row r="13">
          <cell r="M13" t="str">
            <v>SF</v>
          </cell>
        </row>
        <row r="14">
          <cell r="M14">
            <v>346</v>
          </cell>
        </row>
        <row r="15">
          <cell r="M15">
            <v>40548</v>
          </cell>
        </row>
        <row r="16">
          <cell r="M16">
            <v>40637</v>
          </cell>
        </row>
        <row r="268">
          <cell r="M268">
            <v>1279559.1549295774</v>
          </cell>
        </row>
        <row r="284">
          <cell r="K284">
            <v>0</v>
          </cell>
        </row>
        <row r="285">
          <cell r="K285">
            <v>0</v>
          </cell>
        </row>
        <row r="286">
          <cell r="K286">
            <v>169493</v>
          </cell>
        </row>
        <row r="287">
          <cell r="K287">
            <v>0</v>
          </cell>
        </row>
        <row r="288">
          <cell r="K288">
            <v>386002</v>
          </cell>
        </row>
        <row r="289">
          <cell r="K289">
            <v>0</v>
          </cell>
        </row>
        <row r="290">
          <cell r="K290">
            <v>238745</v>
          </cell>
        </row>
        <row r="292">
          <cell r="K292">
            <v>114247</v>
          </cell>
        </row>
        <row r="297">
          <cell r="M297">
            <v>0</v>
          </cell>
        </row>
        <row r="298">
          <cell r="M298">
            <v>0</v>
          </cell>
        </row>
        <row r="307">
          <cell r="G307" t="str">
            <v>Cost of funds will be expensed.</v>
          </cell>
        </row>
        <row r="308">
          <cell r="D308">
            <v>238.72253521126763</v>
          </cell>
        </row>
        <row r="312">
          <cell r="O312">
            <v>0</v>
          </cell>
        </row>
      </sheetData>
      <sheetData sheetId="6">
        <row r="2">
          <cell r="A2" t="str">
            <v>Estimated Capital Investments</v>
          </cell>
        </row>
        <row r="3">
          <cell r="A3" t="str">
            <v>29410051:WEMEA_UKI_IRL_Restack NWQ</v>
          </cell>
        </row>
        <row r="4">
          <cell r="A4" t="str">
            <v>Project Information</v>
          </cell>
        </row>
        <row r="5">
          <cell r="A5" t="str">
            <v>Project Name:</v>
          </cell>
          <cell r="B5" t="str">
            <v>WEMEA_UKI_IRL_Restack NWQ </v>
          </cell>
          <cell r="C5" t="str">
            <v>Project Id:</v>
          </cell>
          <cell r="D5" t="str">
            <v>29410051 </v>
          </cell>
        </row>
        <row r="6">
          <cell r="A6" t="str">
            <v>Project Status:</v>
          </cell>
          <cell r="B6" t="str">
            <v>IN DEVELOPMENT </v>
          </cell>
          <cell r="C6" t="str">
            <v>Currency:</v>
          </cell>
          <cell r="D6" t="str">
            <v>EUR </v>
          </cell>
        </row>
        <row r="7">
          <cell r="A7" t="str">
            <v>Project Sub Status:</v>
          </cell>
          <cell r="C7" t="str">
            <v>Exchange Rate:</v>
          </cell>
          <cell r="D7">
            <v>0.72165999999999997</v>
          </cell>
        </row>
        <row r="8">
          <cell r="A8" t="str">
            <v>Project Type:</v>
          </cell>
          <cell r="B8" t="str">
            <v>Construction Project </v>
          </cell>
          <cell r="C8" t="str">
            <v>Seats Impacted:</v>
          </cell>
          <cell r="D8">
            <v>346</v>
          </cell>
        </row>
        <row r="9">
          <cell r="A9" t="str">
            <v>Project Sub-Type:</v>
          </cell>
          <cell r="B9" t="str">
            <v>Consolidation </v>
          </cell>
          <cell r="C9" t="str">
            <v>Rentable Area:</v>
          </cell>
          <cell r="D9">
            <v>280000</v>
          </cell>
        </row>
        <row r="10">
          <cell r="A10" t="str">
            <v>Project Description:</v>
          </cell>
          <cell r="B10" t="str">
            <v>The Securities Business which is headed up by Declan Kane and located on the 1st &amp; 2nd Floors at NWQ will be transferring business from other Citi sites to the Dublin operations. There are 3 key projects in flight and they are as follows: 1. Project Balti</v>
          </cell>
        </row>
        <row r="11">
          <cell r="A11" t="str">
            <v>Worklist Version:</v>
          </cell>
          <cell r="B11" t="str">
            <v>Published ECI </v>
          </cell>
        </row>
        <row r="12">
          <cell r="A12" t="str">
            <v>View</v>
          </cell>
          <cell r="B12" t="str">
            <v>All</v>
          </cell>
        </row>
        <row r="13">
          <cell r="A13" t="str">
            <v>Description</v>
          </cell>
          <cell r="B13" t="str">
            <v>Qty</v>
          </cell>
          <cell r="C13" t="str">
            <v>Unit</v>
          </cell>
          <cell r="D13" t="str">
            <v>Local Currency Cost</v>
          </cell>
          <cell r="F13" t="str">
            <v>$US Currency Cost</v>
          </cell>
        </row>
        <row r="14">
          <cell r="D14" t="str">
            <v>Unit</v>
          </cell>
          <cell r="E14" t="str">
            <v>Total</v>
          </cell>
          <cell r="F14" t="str">
            <v>Unit</v>
          </cell>
          <cell r="G14" t="str">
            <v>Total</v>
          </cell>
        </row>
        <row r="15">
          <cell r="A15" t="str">
            <v> CONSTRUCTION T. I.</v>
          </cell>
          <cell r="C15" t="str">
            <v>-</v>
          </cell>
          <cell r="D15">
            <v>0</v>
          </cell>
          <cell r="E15">
            <v>169493</v>
          </cell>
          <cell r="F15">
            <v>0</v>
          </cell>
          <cell r="G15">
            <v>234865.45</v>
          </cell>
        </row>
        <row r="16">
          <cell r="A16" t="str">
            <v>   Surface finishes - floors</v>
          </cell>
          <cell r="C16" t="str">
            <v>-</v>
          </cell>
          <cell r="D16">
            <v>0</v>
          </cell>
          <cell r="E16">
            <v>131285</v>
          </cell>
          <cell r="F16">
            <v>0</v>
          </cell>
          <cell r="G16">
            <v>181920.85</v>
          </cell>
        </row>
        <row r="17">
          <cell r="A17" t="str">
            <v>     Supply and Installation of Carpet tiles 1st and 3rd Floor NWQ (New furniture location only)</v>
          </cell>
          <cell r="B17">
            <v>1</v>
          </cell>
          <cell r="C17" t="str">
            <v>Each</v>
          </cell>
          <cell r="D17">
            <v>131285</v>
          </cell>
          <cell r="E17">
            <v>131285</v>
          </cell>
          <cell r="F17">
            <v>181920.85</v>
          </cell>
          <cell r="G17">
            <v>181920.85</v>
          </cell>
        </row>
        <row r="18">
          <cell r="A18" t="str">
            <v>   Electrical supply/power/lighting systems</v>
          </cell>
          <cell r="C18" t="str">
            <v>-</v>
          </cell>
          <cell r="D18">
            <v>0</v>
          </cell>
          <cell r="E18">
            <v>38208</v>
          </cell>
          <cell r="F18">
            <v>0</v>
          </cell>
          <cell r="G18">
            <v>52944.6</v>
          </cell>
        </row>
        <row r="19">
          <cell r="A19" t="str">
            <v>     Supply of 138 additional Power Block</v>
          </cell>
          <cell r="B19">
            <v>138</v>
          </cell>
          <cell r="C19" t="str">
            <v>Each</v>
          </cell>
          <cell r="D19">
            <v>128</v>
          </cell>
          <cell r="E19">
            <v>17664</v>
          </cell>
          <cell r="F19">
            <v>177.37</v>
          </cell>
          <cell r="G19">
            <v>24477.06</v>
          </cell>
        </row>
        <row r="20">
          <cell r="A20" t="str">
            <v>     Supply and installation of 48 additional tech plates 1st &amp; 3rd Floors</v>
          </cell>
          <cell r="B20">
            <v>48</v>
          </cell>
          <cell r="C20" t="str">
            <v>Each</v>
          </cell>
          <cell r="D20">
            <v>428</v>
          </cell>
          <cell r="E20">
            <v>20544</v>
          </cell>
          <cell r="F20">
            <v>593.08000000000004</v>
          </cell>
          <cell r="G20">
            <v>28467.840000000004</v>
          </cell>
        </row>
        <row r="21">
          <cell r="A21" t="str">
            <v> FURNITURE AND EQUIPMENT</v>
          </cell>
          <cell r="C21" t="str">
            <v>-</v>
          </cell>
          <cell r="D21">
            <v>0</v>
          </cell>
          <cell r="E21">
            <v>386002</v>
          </cell>
          <cell r="F21">
            <v>0</v>
          </cell>
          <cell r="G21">
            <v>534880.68999999994</v>
          </cell>
        </row>
        <row r="22">
          <cell r="A22" t="str">
            <v>   Office Furniture</v>
          </cell>
          <cell r="C22" t="str">
            <v>-</v>
          </cell>
          <cell r="D22">
            <v>0</v>
          </cell>
          <cell r="E22">
            <v>385252</v>
          </cell>
          <cell r="F22">
            <v>0</v>
          </cell>
          <cell r="G22">
            <v>533841.42000000004</v>
          </cell>
        </row>
        <row r="23">
          <cell r="A23" t="str">
            <v>     Labour associated with the dismantel and build of all product 1st and 3rd Floor</v>
          </cell>
          <cell r="B23">
            <v>1</v>
          </cell>
          <cell r="C23" t="str">
            <v>Each</v>
          </cell>
          <cell r="D23">
            <v>62117</v>
          </cell>
          <cell r="E23">
            <v>62117</v>
          </cell>
          <cell r="F23">
            <v>86075.16</v>
          </cell>
          <cell r="G23">
            <v>86075.16</v>
          </cell>
        </row>
        <row r="24">
          <cell r="A24" t="str">
            <v>     Supply of dividing privacy screens 1st and 3rd Floor</v>
          </cell>
          <cell r="B24">
            <v>330</v>
          </cell>
          <cell r="C24" t="str">
            <v>Each</v>
          </cell>
          <cell r="D24">
            <v>91</v>
          </cell>
          <cell r="E24">
            <v>30030</v>
          </cell>
          <cell r="F24">
            <v>126.1</v>
          </cell>
          <cell r="G24">
            <v>41613</v>
          </cell>
        </row>
        <row r="25">
          <cell r="A25" t="str">
            <v>     Supply of worksurface attached static PC holders 1st and 3rd Floor</v>
          </cell>
          <cell r="B25">
            <v>452</v>
          </cell>
          <cell r="C25" t="str">
            <v>Each</v>
          </cell>
          <cell r="D25">
            <v>72</v>
          </cell>
          <cell r="E25">
            <v>32544</v>
          </cell>
          <cell r="F25">
            <v>99.77</v>
          </cell>
          <cell r="G25">
            <v>45096.04</v>
          </cell>
        </row>
        <row r="26">
          <cell r="A26" t="str">
            <v>     Supply of additional tech plate holders 1st and 3rd Floor</v>
          </cell>
          <cell r="B26">
            <v>130</v>
          </cell>
          <cell r="C26" t="str">
            <v>Each</v>
          </cell>
          <cell r="D26">
            <v>27</v>
          </cell>
          <cell r="E26">
            <v>3510</v>
          </cell>
          <cell r="F26">
            <v>37.409999999999997</v>
          </cell>
          <cell r="G26">
            <v>4863.2999999999993</v>
          </cell>
        </row>
        <row r="27">
          <cell r="A27" t="str">
            <v>     Supply of additional Aeron chairs 1st and 3rd Floor</v>
          </cell>
          <cell r="B27">
            <v>130</v>
          </cell>
          <cell r="C27" t="str">
            <v>Each</v>
          </cell>
          <cell r="D27">
            <v>533</v>
          </cell>
          <cell r="E27">
            <v>69290</v>
          </cell>
          <cell r="F27">
            <v>738.57</v>
          </cell>
          <cell r="G27">
            <v>96014.1</v>
          </cell>
        </row>
        <row r="28">
          <cell r="A28" t="str">
            <v>     Supply of additional 3 Drawer MobilePedestal Units 1st and 3rd Floor</v>
          </cell>
          <cell r="B28">
            <v>130</v>
          </cell>
          <cell r="C28" t="str">
            <v>Each</v>
          </cell>
          <cell r="D28">
            <v>261</v>
          </cell>
          <cell r="E28">
            <v>33930</v>
          </cell>
          <cell r="F28">
            <v>361.67</v>
          </cell>
          <cell r="G28">
            <v>47017.1</v>
          </cell>
        </row>
        <row r="29">
          <cell r="A29" t="str">
            <v>     Supply of 292 AE Desks 1600mm x 800mm foot Print for 1st and 3rd Floor</v>
          </cell>
          <cell r="B29">
            <v>292</v>
          </cell>
          <cell r="C29" t="str">
            <v>Each</v>
          </cell>
          <cell r="D29">
            <v>388</v>
          </cell>
          <cell r="E29">
            <v>113296</v>
          </cell>
          <cell r="F29">
            <v>537.65</v>
          </cell>
          <cell r="G29">
            <v>156993.79999999999</v>
          </cell>
        </row>
        <row r="30">
          <cell r="A30" t="str">
            <v>     Supply of additional AO panels for 1st and 3rd Floor</v>
          </cell>
          <cell r="B30">
            <v>1</v>
          </cell>
          <cell r="C30" t="str">
            <v>Each</v>
          </cell>
          <cell r="D30">
            <v>40535</v>
          </cell>
          <cell r="E30">
            <v>40535</v>
          </cell>
          <cell r="F30">
            <v>56169.11</v>
          </cell>
          <cell r="G30">
            <v>56169.11</v>
          </cell>
        </row>
        <row r="31">
          <cell r="A31" t="str">
            <v>   Signage</v>
          </cell>
          <cell r="C31" t="str">
            <v>-</v>
          </cell>
          <cell r="D31">
            <v>0</v>
          </cell>
          <cell r="E31">
            <v>750</v>
          </cell>
          <cell r="F31">
            <v>0</v>
          </cell>
          <cell r="G31">
            <v>1039.27</v>
          </cell>
        </row>
        <row r="32">
          <cell r="A32" t="str">
            <v>     Signage/work station labels</v>
          </cell>
          <cell r="B32">
            <v>1</v>
          </cell>
          <cell r="C32" t="str">
            <v>Each</v>
          </cell>
          <cell r="D32">
            <v>750</v>
          </cell>
          <cell r="E32">
            <v>750</v>
          </cell>
          <cell r="F32">
            <v>1039.27</v>
          </cell>
          <cell r="G32">
            <v>1039.27</v>
          </cell>
        </row>
        <row r="33">
          <cell r="A33" t="str">
            <v> TECHNOLOGY - ALL OTHER</v>
          </cell>
          <cell r="C33" t="str">
            <v>-</v>
          </cell>
          <cell r="D33">
            <v>0</v>
          </cell>
          <cell r="E33">
            <v>238745</v>
          </cell>
          <cell r="F33">
            <v>0</v>
          </cell>
          <cell r="G33">
            <v>330827.53999999998</v>
          </cell>
        </row>
        <row r="34">
          <cell r="A34" t="str">
            <v>   Technology - All Other</v>
          </cell>
          <cell r="C34" t="str">
            <v>-</v>
          </cell>
          <cell r="D34">
            <v>0</v>
          </cell>
          <cell r="E34">
            <v>238745</v>
          </cell>
          <cell r="F34">
            <v>0</v>
          </cell>
          <cell r="G34">
            <v>330827.53999999998</v>
          </cell>
        </row>
        <row r="35">
          <cell r="A35" t="str">
            <v>     Cisco Redundant Power System 2300 and Blower, No Power Supply 1st and 3rd Floors</v>
          </cell>
          <cell r="B35">
            <v>3</v>
          </cell>
          <cell r="C35" t="str">
            <v>Each</v>
          </cell>
          <cell r="D35">
            <v>1039</v>
          </cell>
          <cell r="E35">
            <v>3117</v>
          </cell>
          <cell r="F35">
            <v>1439.74</v>
          </cell>
          <cell r="G35">
            <v>4319.22</v>
          </cell>
        </row>
        <row r="36">
          <cell r="A36" t="str">
            <v>     Cisco Catalyst 3750-E/3560-E/RPS 2300 750WAC power supply spare 1st and 3rd Floors</v>
          </cell>
          <cell r="B36">
            <v>6</v>
          </cell>
          <cell r="C36" t="str">
            <v>Each</v>
          </cell>
          <cell r="D36">
            <v>861</v>
          </cell>
          <cell r="E36">
            <v>5166</v>
          </cell>
          <cell r="F36">
            <v>1193.08</v>
          </cell>
          <cell r="G36">
            <v>7158.48</v>
          </cell>
        </row>
        <row r="37">
          <cell r="A37" t="str">
            <v>     Spare RPS2300 Cable for Devices other than E-Series Switches 1st and 3rd Floors</v>
          </cell>
          <cell r="B37">
            <v>6</v>
          </cell>
          <cell r="C37" t="str">
            <v>Each</v>
          </cell>
          <cell r="D37">
            <v>131</v>
          </cell>
          <cell r="E37">
            <v>786</v>
          </cell>
          <cell r="F37">
            <v>181.53</v>
          </cell>
          <cell r="G37">
            <v>1089.18</v>
          </cell>
        </row>
        <row r="38">
          <cell r="A38" t="str">
            <v>     Catalyst 2960 48 10/100 PoE + 2 1000BT +2 SFP LAN Base Image 1st and 3rd Floors</v>
          </cell>
          <cell r="B38">
            <v>6</v>
          </cell>
          <cell r="C38" t="str">
            <v>Each</v>
          </cell>
          <cell r="D38">
            <v>4232</v>
          </cell>
          <cell r="E38">
            <v>25392</v>
          </cell>
          <cell r="F38">
            <v>5864.26</v>
          </cell>
          <cell r="G38">
            <v>35185.56</v>
          </cell>
        </row>
        <row r="39">
          <cell r="A39" t="str">
            <v>     1000BASE-SX SFP transceiver module for MMF, 850-nm wavelength 1st and 3rd Floors</v>
          </cell>
          <cell r="B39">
            <v>24</v>
          </cell>
          <cell r="C39" t="str">
            <v>Each</v>
          </cell>
          <cell r="D39">
            <v>432</v>
          </cell>
          <cell r="E39">
            <v>10368</v>
          </cell>
          <cell r="F39">
            <v>598.62</v>
          </cell>
          <cell r="G39">
            <v>14366.880000000001</v>
          </cell>
        </row>
        <row r="40">
          <cell r="A40" t="str">
            <v>     Fibre Cables/CAT5 Patch Leads</v>
          </cell>
          <cell r="B40">
            <v>1</v>
          </cell>
          <cell r="C40" t="str">
            <v>Each</v>
          </cell>
          <cell r="D40">
            <v>2516</v>
          </cell>
          <cell r="E40">
            <v>2516</v>
          </cell>
          <cell r="F40">
            <v>3486.41</v>
          </cell>
          <cell r="G40">
            <v>3486.41</v>
          </cell>
        </row>
        <row r="41">
          <cell r="A41" t="str">
            <v>     Desktop with Screens + Avaya 9620 IP Handsets</v>
          </cell>
          <cell r="B41">
            <v>150</v>
          </cell>
          <cell r="C41" t="str">
            <v>Each</v>
          </cell>
          <cell r="D41">
            <v>1276</v>
          </cell>
          <cell r="E41">
            <v>191400</v>
          </cell>
          <cell r="F41">
            <v>1768.15</v>
          </cell>
          <cell r="G41">
            <v>265222.5</v>
          </cell>
        </row>
        <row r="42">
          <cell r="A42" t="str">
            <v> ONE TIME EXPENSES</v>
          </cell>
          <cell r="C42" t="str">
            <v>-</v>
          </cell>
          <cell r="D42">
            <v>0</v>
          </cell>
          <cell r="E42">
            <v>114247</v>
          </cell>
          <cell r="F42">
            <v>0</v>
          </cell>
          <cell r="G42">
            <v>158311.39000000001</v>
          </cell>
        </row>
        <row r="43">
          <cell r="A43" t="str">
            <v>   One Time Expenses</v>
          </cell>
          <cell r="C43" t="str">
            <v>-</v>
          </cell>
          <cell r="D43">
            <v>0</v>
          </cell>
          <cell r="E43">
            <v>114247</v>
          </cell>
          <cell r="F43">
            <v>0</v>
          </cell>
          <cell r="G43">
            <v>158311.39000000001</v>
          </cell>
        </row>
        <row r="44">
          <cell r="A44" t="str">
            <v>     Skip Hire plus cleaning of office space on completition of works</v>
          </cell>
          <cell r="B44">
            <v>1</v>
          </cell>
          <cell r="C44" t="str">
            <v>Each</v>
          </cell>
          <cell r="D44">
            <v>5990</v>
          </cell>
          <cell r="E44">
            <v>5990</v>
          </cell>
          <cell r="F44">
            <v>8300.31</v>
          </cell>
          <cell r="G44">
            <v>8300.31</v>
          </cell>
        </row>
        <row r="45">
          <cell r="A45" t="str">
            <v>     Project Management Out of Hours support</v>
          </cell>
          <cell r="B45">
            <v>1</v>
          </cell>
          <cell r="C45" t="str">
            <v>Each</v>
          </cell>
          <cell r="D45">
            <v>15890</v>
          </cell>
          <cell r="E45">
            <v>15890</v>
          </cell>
          <cell r="F45">
            <v>22018.68</v>
          </cell>
          <cell r="G45">
            <v>22018.68</v>
          </cell>
        </row>
        <row r="46">
          <cell r="A46" t="str">
            <v>     TI Expense Costs Labour</v>
          </cell>
          <cell r="B46">
            <v>2</v>
          </cell>
          <cell r="C46" t="str">
            <v>Each</v>
          </cell>
          <cell r="D46">
            <v>18160</v>
          </cell>
          <cell r="E46">
            <v>36320</v>
          </cell>
          <cell r="F46">
            <v>25164.2</v>
          </cell>
          <cell r="G46">
            <v>50328.4</v>
          </cell>
        </row>
        <row r="47">
          <cell r="A47" t="str">
            <v>     Shipping of 160 AE desks from the UK plus the relocation of product to storage in Brooklawn House</v>
          </cell>
          <cell r="B47">
            <v>1</v>
          </cell>
          <cell r="C47" t="str">
            <v>Each</v>
          </cell>
          <cell r="D47">
            <v>35000</v>
          </cell>
          <cell r="E47">
            <v>35000</v>
          </cell>
          <cell r="F47">
            <v>48499.29</v>
          </cell>
          <cell r="G47">
            <v>48499.29</v>
          </cell>
        </row>
        <row r="48">
          <cell r="A48" t="str">
            <v>     Labour associated with the relocation of 452 Tech Plates and Power Blocks</v>
          </cell>
          <cell r="B48">
            <v>1</v>
          </cell>
          <cell r="C48" t="str">
            <v>Each</v>
          </cell>
          <cell r="D48">
            <v>21047</v>
          </cell>
          <cell r="E48">
            <v>21047</v>
          </cell>
          <cell r="F48">
            <v>29164.7</v>
          </cell>
          <cell r="G48">
            <v>29164.7</v>
          </cell>
        </row>
        <row r="49">
          <cell r="A49" t="str">
            <v>Totals</v>
          </cell>
          <cell r="D49">
            <v>908487</v>
          </cell>
          <cell r="F49">
            <v>1258885.0699999998</v>
          </cell>
        </row>
        <row r="50">
          <cell r="A50" t="str">
            <v>Cost/Area Affected</v>
          </cell>
          <cell r="D50">
            <v>3.2445964285714286</v>
          </cell>
          <cell r="F50">
            <v>4.4960181071428567</v>
          </cell>
        </row>
        <row r="51">
          <cell r="A51" t="str">
            <v>Cost/Seats Affected</v>
          </cell>
          <cell r="D51">
            <v>2625.684971098266</v>
          </cell>
          <cell r="F51">
            <v>3638.3961560693638</v>
          </cell>
        </row>
      </sheetData>
      <sheetData sheetId="7">
        <row r="7">
          <cell r="S7">
            <v>36598</v>
          </cell>
        </row>
        <row r="9">
          <cell r="S9">
            <v>43934</v>
          </cell>
          <cell r="AD9">
            <v>43934</v>
          </cell>
        </row>
        <row r="12">
          <cell r="J12">
            <v>23788</v>
          </cell>
        </row>
        <row r="13">
          <cell r="J13">
            <v>0</v>
          </cell>
        </row>
        <row r="14">
          <cell r="J14">
            <v>0</v>
          </cell>
        </row>
        <row r="15">
          <cell r="J15">
            <v>0</v>
          </cell>
        </row>
        <row r="16">
          <cell r="J16">
            <v>23788</v>
          </cell>
        </row>
      </sheetData>
      <sheetData sheetId="8">
        <row r="14">
          <cell r="J14">
            <v>0</v>
          </cell>
          <cell r="L14">
            <v>23788</v>
          </cell>
        </row>
        <row r="15">
          <cell r="J15">
            <v>0</v>
          </cell>
          <cell r="L15">
            <v>0</v>
          </cell>
        </row>
        <row r="16">
          <cell r="J16">
            <v>0</v>
          </cell>
          <cell r="L16">
            <v>0</v>
          </cell>
        </row>
        <row r="17">
          <cell r="J17">
            <v>0</v>
          </cell>
          <cell r="L17">
            <v>0</v>
          </cell>
        </row>
        <row r="18">
          <cell r="J18">
            <v>0</v>
          </cell>
          <cell r="L18">
            <v>23788</v>
          </cell>
        </row>
        <row r="19">
          <cell r="J19">
            <v>0</v>
          </cell>
        </row>
        <row r="24">
          <cell r="L24">
            <v>0</v>
          </cell>
        </row>
        <row r="33">
          <cell r="J33">
            <v>0</v>
          </cell>
        </row>
        <row r="34">
          <cell r="J34">
            <v>0</v>
          </cell>
        </row>
        <row r="35">
          <cell r="J35">
            <v>0</v>
          </cell>
        </row>
        <row r="36">
          <cell r="J36">
            <v>0</v>
          </cell>
        </row>
        <row r="37">
          <cell r="J37">
            <v>0</v>
          </cell>
        </row>
        <row r="40">
          <cell r="L40">
            <v>0</v>
          </cell>
        </row>
        <row r="47">
          <cell r="L47">
            <v>0</v>
          </cell>
        </row>
        <row r="52">
          <cell r="L52">
            <v>0</v>
          </cell>
        </row>
        <row r="53">
          <cell r="L53">
            <v>0</v>
          </cell>
        </row>
      </sheetData>
      <sheetData sheetId="9">
        <row r="5">
          <cell r="H5">
            <v>0</v>
          </cell>
        </row>
        <row r="19">
          <cell r="H19">
            <v>0</v>
          </cell>
        </row>
        <row r="32">
          <cell r="H32">
            <v>0</v>
          </cell>
        </row>
        <row r="37">
          <cell r="D37" t="b">
            <v>0</v>
          </cell>
        </row>
        <row r="38">
          <cell r="D38" t="str">
            <v>Non-refundable</v>
          </cell>
        </row>
        <row r="39">
          <cell r="D39">
            <v>0</v>
          </cell>
        </row>
        <row r="40">
          <cell r="D40" t="str">
            <v>none</v>
          </cell>
        </row>
        <row r="59">
          <cell r="H59">
            <v>0</v>
          </cell>
        </row>
        <row r="66">
          <cell r="H66">
            <v>1</v>
          </cell>
        </row>
      </sheetData>
      <sheetData sheetId="10">
        <row r="9">
          <cell r="Z9">
            <v>0</v>
          </cell>
        </row>
        <row r="12">
          <cell r="J12">
            <v>0</v>
          </cell>
        </row>
        <row r="13">
          <cell r="J13">
            <v>0</v>
          </cell>
        </row>
        <row r="14">
          <cell r="J14">
            <v>0</v>
          </cell>
        </row>
        <row r="15">
          <cell r="J15">
            <v>0</v>
          </cell>
        </row>
        <row r="16">
          <cell r="J16">
            <v>0</v>
          </cell>
        </row>
        <row r="27">
          <cell r="W27">
            <v>0</v>
          </cell>
        </row>
      </sheetData>
      <sheetData sheetId="11">
        <row r="5">
          <cell r="H5">
            <v>0</v>
          </cell>
        </row>
        <row r="19">
          <cell r="H19">
            <v>0</v>
          </cell>
        </row>
        <row r="32">
          <cell r="H32">
            <v>0</v>
          </cell>
        </row>
        <row r="37">
          <cell r="D37" t="b">
            <v>0</v>
          </cell>
        </row>
        <row r="38">
          <cell r="D38" t="str">
            <v>Non-refundable</v>
          </cell>
        </row>
        <row r="39">
          <cell r="D39">
            <v>0</v>
          </cell>
        </row>
        <row r="40">
          <cell r="D40" t="str">
            <v>none</v>
          </cell>
        </row>
        <row r="59">
          <cell r="H59">
            <v>0</v>
          </cell>
        </row>
        <row r="66">
          <cell r="H66">
            <v>1</v>
          </cell>
        </row>
      </sheetData>
      <sheetData sheetId="12">
        <row r="12">
          <cell r="L12">
            <v>0</v>
          </cell>
        </row>
        <row r="22">
          <cell r="J22">
            <v>0</v>
          </cell>
        </row>
        <row r="23">
          <cell r="J23">
            <v>0</v>
          </cell>
        </row>
        <row r="24">
          <cell r="J24">
            <v>0</v>
          </cell>
        </row>
        <row r="25">
          <cell r="J25">
            <v>0</v>
          </cell>
        </row>
        <row r="26">
          <cell r="J26">
            <v>0</v>
          </cell>
        </row>
        <row r="29">
          <cell r="L29">
            <v>0</v>
          </cell>
        </row>
        <row r="42">
          <cell r="L42">
            <v>0</v>
          </cell>
        </row>
      </sheetData>
      <sheetData sheetId="13">
        <row r="13">
          <cell r="R13">
            <v>40179</v>
          </cell>
        </row>
        <row r="17">
          <cell r="B17" t="str">
            <v>Asset 1</v>
          </cell>
          <cell r="C17" t="str">
            <v>Land</v>
          </cell>
        </row>
        <row r="18">
          <cell r="B18" t="str">
            <v>Asset 2</v>
          </cell>
          <cell r="C18" t="str">
            <v>Building</v>
          </cell>
        </row>
        <row r="19">
          <cell r="B19" t="str">
            <v>Asset 3</v>
          </cell>
          <cell r="C19" t="str">
            <v>Building</v>
          </cell>
        </row>
        <row r="20">
          <cell r="B20" t="str">
            <v>Asset 4</v>
          </cell>
          <cell r="C20" t="str">
            <v>Installations</v>
          </cell>
        </row>
        <row r="21">
          <cell r="B21" t="str">
            <v>Asset 5</v>
          </cell>
          <cell r="C21" t="str">
            <v>Installations</v>
          </cell>
        </row>
        <row r="22">
          <cell r="B22" t="str">
            <v>Asset 6</v>
          </cell>
          <cell r="C22" t="str">
            <v>Furn. &amp; Equip.</v>
          </cell>
        </row>
        <row r="23">
          <cell r="B23" t="str">
            <v>Asset 7</v>
          </cell>
          <cell r="C23" t="str">
            <v>Technology</v>
          </cell>
        </row>
        <row r="25">
          <cell r="T25">
            <v>0</v>
          </cell>
          <cell r="V25">
            <v>0</v>
          </cell>
        </row>
        <row r="28">
          <cell r="N28">
            <v>40179</v>
          </cell>
        </row>
        <row r="35">
          <cell r="Q35">
            <v>0</v>
          </cell>
          <cell r="T35">
            <v>0</v>
          </cell>
        </row>
        <row r="36">
          <cell r="Q36">
            <v>0</v>
          </cell>
        </row>
        <row r="37">
          <cell r="Q37">
            <v>0</v>
          </cell>
        </row>
        <row r="38">
          <cell r="Q38">
            <v>0</v>
          </cell>
        </row>
        <row r="39">
          <cell r="Q39">
            <v>0</v>
          </cell>
        </row>
        <row r="40">
          <cell r="T40">
            <v>0</v>
          </cell>
        </row>
        <row r="51">
          <cell r="R51">
            <v>40179</v>
          </cell>
        </row>
        <row r="61">
          <cell r="T61">
            <v>0</v>
          </cell>
          <cell r="V61">
            <v>0</v>
          </cell>
        </row>
        <row r="64">
          <cell r="N64">
            <v>40179</v>
          </cell>
        </row>
        <row r="71">
          <cell r="Q71">
            <v>0</v>
          </cell>
          <cell r="T71">
            <v>0</v>
          </cell>
        </row>
        <row r="72">
          <cell r="Q72">
            <v>0</v>
          </cell>
        </row>
        <row r="73">
          <cell r="Q73">
            <v>0</v>
          </cell>
        </row>
        <row r="74">
          <cell r="Q74">
            <v>0</v>
          </cell>
        </row>
        <row r="75">
          <cell r="Q75">
            <v>0</v>
          </cell>
        </row>
        <row r="76">
          <cell r="T76">
            <v>0</v>
          </cell>
        </row>
        <row r="178">
          <cell r="C178" t="str">
            <v>Land</v>
          </cell>
        </row>
        <row r="179">
          <cell r="C179" t="str">
            <v>Building</v>
          </cell>
        </row>
        <row r="180">
          <cell r="C180" t="str">
            <v>Installations</v>
          </cell>
        </row>
        <row r="181">
          <cell r="C181" t="str">
            <v>Furn. &amp; Equip.</v>
          </cell>
        </row>
        <row r="182">
          <cell r="C182" t="str">
            <v>Technology</v>
          </cell>
        </row>
      </sheetData>
      <sheetData sheetId="14">
        <row r="5">
          <cell r="W5">
            <v>0</v>
          </cell>
          <cell r="AD5">
            <v>0</v>
          </cell>
        </row>
        <row r="6">
          <cell r="W6">
            <v>0</v>
          </cell>
          <cell r="AD6">
            <v>0</v>
          </cell>
        </row>
        <row r="11">
          <cell r="J11">
            <v>0</v>
          </cell>
        </row>
        <row r="12">
          <cell r="J12">
            <v>0</v>
          </cell>
          <cell r="S12">
            <v>0</v>
          </cell>
          <cell r="W12">
            <v>0</v>
          </cell>
        </row>
        <row r="13">
          <cell r="J13">
            <v>0</v>
          </cell>
        </row>
        <row r="14">
          <cell r="J14">
            <v>0</v>
          </cell>
        </row>
        <row r="15">
          <cell r="J15">
            <v>0</v>
          </cell>
        </row>
        <row r="17">
          <cell r="S17" t="str">
            <v>Monthly in Advance</v>
          </cell>
        </row>
        <row r="34">
          <cell r="W34">
            <v>0</v>
          </cell>
        </row>
        <row r="36">
          <cell r="S36">
            <v>0</v>
          </cell>
        </row>
      </sheetData>
      <sheetData sheetId="15">
        <row r="8">
          <cell r="O8">
            <v>0</v>
          </cell>
        </row>
        <row r="28">
          <cell r="O28">
            <v>0</v>
          </cell>
        </row>
        <row r="35">
          <cell r="D35">
            <v>0</v>
          </cell>
        </row>
        <row r="37">
          <cell r="D37">
            <v>0</v>
          </cell>
        </row>
      </sheetData>
      <sheetData sheetId="16">
        <row r="5">
          <cell r="W5">
            <v>0</v>
          </cell>
        </row>
        <row r="6">
          <cell r="W6">
            <v>0</v>
          </cell>
        </row>
        <row r="19">
          <cell r="J19">
            <v>0</v>
          </cell>
        </row>
        <row r="20">
          <cell r="J20">
            <v>0</v>
          </cell>
        </row>
        <row r="21">
          <cell r="J21">
            <v>0</v>
          </cell>
        </row>
        <row r="22">
          <cell r="J22">
            <v>0</v>
          </cell>
        </row>
        <row r="23">
          <cell r="J23">
            <v>0</v>
          </cell>
        </row>
        <row r="24">
          <cell r="W24">
            <v>0</v>
          </cell>
        </row>
      </sheetData>
      <sheetData sheetId="17">
        <row r="2">
          <cell r="Q2">
            <v>7.5999999999999998E-2</v>
          </cell>
        </row>
        <row r="3">
          <cell r="L3">
            <v>40179</v>
          </cell>
          <cell r="Q3" t="b">
            <v>1</v>
          </cell>
        </row>
        <row r="4">
          <cell r="Q4" t="b">
            <v>0</v>
          </cell>
        </row>
        <row r="11">
          <cell r="AQ11">
            <v>0</v>
          </cell>
        </row>
        <row r="12">
          <cell r="S12">
            <v>0</v>
          </cell>
        </row>
      </sheetData>
      <sheetData sheetId="18">
        <row r="6">
          <cell r="J6">
            <v>0</v>
          </cell>
        </row>
        <row r="8">
          <cell r="J8" t="b">
            <v>0</v>
          </cell>
        </row>
        <row r="11">
          <cell r="J11">
            <v>0</v>
          </cell>
        </row>
        <row r="22">
          <cell r="J22">
            <v>0</v>
          </cell>
        </row>
        <row r="29">
          <cell r="F29" t="str">
            <v>Refundable</v>
          </cell>
        </row>
        <row r="30">
          <cell r="F30" t="str">
            <v>Non-interest bearing</v>
          </cell>
        </row>
        <row r="31">
          <cell r="F31" t="str">
            <v>n/a</v>
          </cell>
        </row>
        <row r="54">
          <cell r="H54">
            <v>0</v>
          </cell>
          <cell r="J54">
            <v>0</v>
          </cell>
        </row>
        <row r="64">
          <cell r="J64">
            <v>1.004471698917043</v>
          </cell>
        </row>
        <row r="66">
          <cell r="J66">
            <v>0</v>
          </cell>
        </row>
      </sheetData>
      <sheetData sheetId="19"/>
      <sheetData sheetId="20"/>
      <sheetData sheetId="21"/>
      <sheetData sheetId="22"/>
      <sheetData sheetId="23">
        <row r="1">
          <cell r="D1">
            <v>0</v>
          </cell>
          <cell r="AT1">
            <v>40909</v>
          </cell>
        </row>
        <row r="5">
          <cell r="P5" t="b">
            <v>1</v>
          </cell>
        </row>
        <row r="7">
          <cell r="V7">
            <v>1</v>
          </cell>
        </row>
        <row r="9">
          <cell r="Y9" t="str">
            <v>Cum CPI</v>
          </cell>
        </row>
        <row r="10">
          <cell r="Y10" t="str">
            <v>at start</v>
          </cell>
        </row>
        <row r="11">
          <cell r="Y11" t="str">
            <v>of month</v>
          </cell>
        </row>
        <row r="13">
          <cell r="U13">
            <v>0</v>
          </cell>
          <cell r="Y13">
            <v>0</v>
          </cell>
        </row>
        <row r="14">
          <cell r="U14">
            <v>0</v>
          </cell>
          <cell r="Y14">
            <v>0</v>
          </cell>
        </row>
      </sheetData>
      <sheetData sheetId="24">
        <row r="1">
          <cell r="D1">
            <v>0</v>
          </cell>
        </row>
      </sheetData>
      <sheetData sheetId="25"/>
      <sheetData sheetId="26"/>
      <sheetData sheetId="27"/>
      <sheetData sheetId="28"/>
      <sheetData sheetId="29"/>
      <sheetData sheetId="30"/>
      <sheetData sheetId="31"/>
      <sheetData sheetId="32"/>
      <sheetData sheetId="33">
        <row r="256">
          <cell r="F256" t="str">
            <v>pb08579</v>
          </cell>
        </row>
      </sheetData>
      <sheetData sheetId="34"/>
      <sheetData sheetId="35"/>
      <sheetData sheetId="36"/>
      <sheetData sheetId="37"/>
      <sheetData sheetId="38"/>
      <sheetData sheetId="39"/>
      <sheetData sheetId="40">
        <row r="31">
          <cell r="Q31" t="b">
            <v>0</v>
          </cell>
        </row>
        <row r="36">
          <cell r="Q36" t="b">
            <v>0</v>
          </cell>
        </row>
        <row r="41">
          <cell r="Q41" t="b">
            <v>0</v>
          </cell>
        </row>
        <row r="43">
          <cell r="N43">
            <v>50</v>
          </cell>
        </row>
        <row r="49">
          <cell r="Q49" t="b">
            <v>0</v>
          </cell>
        </row>
        <row r="53">
          <cell r="Q53">
            <v>0</v>
          </cell>
        </row>
        <row r="58">
          <cell r="Q58" t="b">
            <v>0</v>
          </cell>
        </row>
      </sheetData>
      <sheetData sheetId="41"/>
      <sheetData sheetId="42"/>
      <sheetData sheetId="4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Data"/>
      <sheetName val="STANDARD EQUIPMENT ID"/>
      <sheetName val="Floor ID"/>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Linked Cells (hidden)"/>
      <sheetName val="Building 1 Data"/>
      <sheetName val="WTP Energy Usage"/>
      <sheetName val="WWTP Energy Usage"/>
      <sheetName val="Instructions"/>
      <sheetName val="Building 2 Data"/>
      <sheetName val="Building 3 Data"/>
      <sheetName val="Building 4 Data"/>
      <sheetName val="Building 5 Data"/>
      <sheetName val="Building 6 Data"/>
      <sheetName val="Building 7 Data"/>
      <sheetName val="Building 8 Data"/>
      <sheetName val="Building 9 Data"/>
      <sheetName val="Building 10 Data"/>
      <sheetName val="Energy Usage Reports"/>
      <sheetName val="Water Systems Reports"/>
      <sheetName val="Calculations"/>
      <sheetName val="Summary Report"/>
      <sheetName val="Overall Summary"/>
    </sheetNames>
    <sheetDataSet>
      <sheetData sheetId="0" refreshError="1">
        <row r="1">
          <cell r="J1" t="str">
            <v>Drinking Water Systems</v>
          </cell>
        </row>
        <row r="289">
          <cell r="B289">
            <v>2011</v>
          </cell>
        </row>
        <row r="290">
          <cell r="E290">
            <v>2248000</v>
          </cell>
          <cell r="H290">
            <v>227497.48</v>
          </cell>
        </row>
      </sheetData>
      <sheetData sheetId="1" refreshError="1">
        <row r="2">
          <cell r="I2">
            <v>1</v>
          </cell>
          <cell r="J2">
            <v>1</v>
          </cell>
        </row>
        <row r="3">
          <cell r="G3">
            <v>2005</v>
          </cell>
          <cell r="I3">
            <v>2</v>
          </cell>
          <cell r="J3">
            <v>2</v>
          </cell>
        </row>
        <row r="4">
          <cell r="G4">
            <v>2006</v>
          </cell>
          <cell r="I4">
            <v>3</v>
          </cell>
          <cell r="J4">
            <v>3</v>
          </cell>
        </row>
        <row r="5">
          <cell r="G5">
            <v>2007</v>
          </cell>
          <cell r="I5">
            <v>4</v>
          </cell>
          <cell r="J5">
            <v>4</v>
          </cell>
        </row>
        <row r="6">
          <cell r="G6">
            <v>2008</v>
          </cell>
          <cell r="I6">
            <v>5</v>
          </cell>
          <cell r="J6">
            <v>5</v>
          </cell>
        </row>
        <row r="7">
          <cell r="G7">
            <v>2009</v>
          </cell>
          <cell r="I7">
            <v>6</v>
          </cell>
          <cell r="J7">
            <v>6</v>
          </cell>
        </row>
        <row r="8">
          <cell r="G8">
            <v>2010</v>
          </cell>
          <cell r="I8">
            <v>7</v>
          </cell>
          <cell r="J8">
            <v>7</v>
          </cell>
        </row>
        <row r="9">
          <cell r="G9">
            <v>2011</v>
          </cell>
          <cell r="I9">
            <v>8</v>
          </cell>
        </row>
        <row r="10">
          <cell r="G10">
            <v>2012</v>
          </cell>
          <cell r="I10">
            <v>9</v>
          </cell>
        </row>
        <row r="11">
          <cell r="C11" t="str">
            <v>TGAL</v>
          </cell>
          <cell r="G11">
            <v>2013</v>
          </cell>
          <cell r="I11">
            <v>10</v>
          </cell>
        </row>
        <row r="12">
          <cell r="C12" t="str">
            <v>MGAL</v>
          </cell>
          <cell r="G12">
            <v>2014</v>
          </cell>
          <cell r="I12">
            <v>11</v>
          </cell>
        </row>
        <row r="13">
          <cell r="G13">
            <v>2015</v>
          </cell>
          <cell r="I13">
            <v>12</v>
          </cell>
        </row>
        <row r="14">
          <cell r="G14">
            <v>2016</v>
          </cell>
          <cell r="I14">
            <v>13</v>
          </cell>
        </row>
        <row r="15">
          <cell r="G15">
            <v>2017</v>
          </cell>
          <cell r="I15">
            <v>14</v>
          </cell>
        </row>
        <row r="16">
          <cell r="G16">
            <v>2018</v>
          </cell>
          <cell r="I16">
            <v>15</v>
          </cell>
        </row>
        <row r="17">
          <cell r="G17">
            <v>2019</v>
          </cell>
          <cell r="I17">
            <v>16</v>
          </cell>
        </row>
        <row r="18">
          <cell r="G18">
            <v>2020</v>
          </cell>
          <cell r="I18">
            <v>17</v>
          </cell>
        </row>
        <row r="19">
          <cell r="G19">
            <v>2021</v>
          </cell>
          <cell r="I19">
            <v>18</v>
          </cell>
        </row>
        <row r="20">
          <cell r="G20">
            <v>2022</v>
          </cell>
          <cell r="I20">
            <v>19</v>
          </cell>
        </row>
        <row r="21">
          <cell r="G21">
            <v>2023</v>
          </cell>
          <cell r="I21">
            <v>20</v>
          </cell>
        </row>
        <row r="22">
          <cell r="G22">
            <v>2024</v>
          </cell>
          <cell r="I22">
            <v>21</v>
          </cell>
        </row>
        <row r="23">
          <cell r="G23">
            <v>2025</v>
          </cell>
          <cell r="I23">
            <v>22</v>
          </cell>
        </row>
        <row r="24">
          <cell r="G24">
            <v>2026</v>
          </cell>
          <cell r="I24">
            <v>23</v>
          </cell>
        </row>
        <row r="25">
          <cell r="G25">
            <v>2027</v>
          </cell>
          <cell r="I25">
            <v>24</v>
          </cell>
        </row>
        <row r="26">
          <cell r="G26">
            <v>2028</v>
          </cell>
        </row>
        <row r="27">
          <cell r="G27">
            <v>2029</v>
          </cell>
        </row>
        <row r="28">
          <cell r="G28">
            <v>2030</v>
          </cell>
          <cell r="V28">
            <v>1</v>
          </cell>
        </row>
        <row r="29">
          <cell r="V29">
            <v>2</v>
          </cell>
        </row>
        <row r="30">
          <cell r="V30">
            <v>3</v>
          </cell>
        </row>
        <row r="31">
          <cell r="V31">
            <v>4</v>
          </cell>
        </row>
        <row r="32">
          <cell r="V32">
            <v>5</v>
          </cell>
        </row>
        <row r="33">
          <cell r="V33">
            <v>6</v>
          </cell>
        </row>
        <row r="34">
          <cell r="V34">
            <v>7</v>
          </cell>
        </row>
        <row r="35">
          <cell r="V35">
            <v>8</v>
          </cell>
        </row>
        <row r="36">
          <cell r="V36">
            <v>9</v>
          </cell>
        </row>
        <row r="37">
          <cell r="V37">
            <v>10</v>
          </cell>
        </row>
        <row r="46">
          <cell r="AD46" t="str">
            <v>Select Equipment</v>
          </cell>
        </row>
        <row r="47">
          <cell r="AD47" t="str">
            <v>Blower</v>
          </cell>
        </row>
        <row r="48">
          <cell r="AD48" t="str">
            <v>Compressor</v>
          </cell>
        </row>
        <row r="49">
          <cell r="AD49" t="str">
            <v>Drive</v>
          </cell>
        </row>
        <row r="50">
          <cell r="AD50" t="str">
            <v>Fan</v>
          </cell>
        </row>
        <row r="57">
          <cell r="D57" t="str">
            <v>Select Light Fixture</v>
          </cell>
          <cell r="E57" t="str">
            <v>Total</v>
          </cell>
        </row>
        <row r="58">
          <cell r="D58" t="str">
            <v>One F40T12 4' 40W Fluorescent Lamp, Electronic Ballast</v>
          </cell>
          <cell r="E58">
            <v>41</v>
          </cell>
        </row>
        <row r="59">
          <cell r="D59" t="str">
            <v>One F40T12 4' 40W Fluorescent Lamp, Magnetic Ballast</v>
          </cell>
          <cell r="E59">
            <v>51</v>
          </cell>
        </row>
        <row r="60">
          <cell r="D60" t="str">
            <v>Two F40T12 4' 40W Fluorescent Lamps, Electronic Ballast</v>
          </cell>
          <cell r="E60">
            <v>75</v>
          </cell>
        </row>
        <row r="61">
          <cell r="D61" t="str">
            <v>Two F40T12 4' 40W Fluorescent Lamps, Magnetic Ballast</v>
          </cell>
          <cell r="E61">
            <v>88</v>
          </cell>
        </row>
        <row r="62">
          <cell r="D62" t="str">
            <v>Three F40T12 4' 40W Fluorescent Lamps, Electronic Ballast</v>
          </cell>
          <cell r="E62">
            <v>110</v>
          </cell>
        </row>
        <row r="63">
          <cell r="D63" t="str">
            <v>Three F40T12 4' 40W Fluorescent Lamps, Magnetic Ballast</v>
          </cell>
          <cell r="E63">
            <v>135</v>
          </cell>
        </row>
        <row r="64">
          <cell r="D64" t="str">
            <v>Four F40T12 4' 40W Fluorescent Lamps, Electronic Ballast</v>
          </cell>
          <cell r="E64">
            <v>134</v>
          </cell>
        </row>
        <row r="65">
          <cell r="D65" t="str">
            <v>Four F40T12 4' 40W Fluorescent Lamps, Magnetic Ballast</v>
          </cell>
          <cell r="E65">
            <v>175</v>
          </cell>
        </row>
        <row r="66">
          <cell r="D66" t="str">
            <v>One F48T12 HO 4' 60W Fluorescent Lamp, ES Magnetic Ballast</v>
          </cell>
          <cell r="E66">
            <v>82</v>
          </cell>
        </row>
        <row r="67">
          <cell r="D67" t="str">
            <v>Two F48T12 HO 4' 60W Fluorescent Lamps, Electronic Ballast</v>
          </cell>
          <cell r="E67">
            <v>125</v>
          </cell>
        </row>
        <row r="68">
          <cell r="D68" t="str">
            <v>Two F48T12 HO 4' 60W Fluorescent Lamps, ES Magnetic Ballast</v>
          </cell>
          <cell r="E68">
            <v>142</v>
          </cell>
        </row>
        <row r="69">
          <cell r="D69" t="str">
            <v>Three F48T12 HO 4' 60W Fluorescent Lamps, ES Magnetic Ballast</v>
          </cell>
          <cell r="E69">
            <v>204</v>
          </cell>
        </row>
        <row r="70">
          <cell r="D70" t="str">
            <v>Four F48T12 HO 4' 60W Fluorescent Lamps, ES Magnetic Ballast</v>
          </cell>
          <cell r="E70">
            <v>263</v>
          </cell>
        </row>
        <row r="71">
          <cell r="D71" t="str">
            <v>Two F48T12 HO 4' 60W Fluorescent Lamps, ES Magnetic Ballast</v>
          </cell>
          <cell r="E71">
            <v>142</v>
          </cell>
        </row>
        <row r="72">
          <cell r="D72" t="str">
            <v>One F96T12 8' 60W ES Slim Fluorescent Lamp, Electronic Ballast</v>
          </cell>
          <cell r="E72">
            <v>69</v>
          </cell>
        </row>
        <row r="73">
          <cell r="D73" t="str">
            <v>One F96T12 8' 60W ES Slim Fluorescent Lamp, ES Magnetic Ballast</v>
          </cell>
          <cell r="E73">
            <v>77</v>
          </cell>
        </row>
        <row r="74">
          <cell r="D74" t="str">
            <v>Two F96T12 8' 60W ES Slim Fluorescent Lamps, Electronic Ballast</v>
          </cell>
          <cell r="E74">
            <v>109</v>
          </cell>
        </row>
        <row r="75">
          <cell r="D75" t="str">
            <v>Two F96T12 8' 60W ES Slim Fluorescent Lamps, ES Magnetic Ballast</v>
          </cell>
          <cell r="E75">
            <v>115</v>
          </cell>
        </row>
        <row r="76">
          <cell r="D76" t="str">
            <v>One F96T12 8' 75W Slim Fluorescent Lamp, Electronic Ballast</v>
          </cell>
          <cell r="E76">
            <v>84</v>
          </cell>
        </row>
        <row r="77">
          <cell r="D77" t="str">
            <v>One F96T12 8' 75W Slim Fluorescent Lamp, ES Magnetic Ballast</v>
          </cell>
          <cell r="E77">
            <v>95</v>
          </cell>
        </row>
        <row r="78">
          <cell r="D78" t="str">
            <v>Two F96T12 8' 75W Slim Fluorescent Lamps, Electronic Ballast</v>
          </cell>
          <cell r="E78">
            <v>134</v>
          </cell>
        </row>
        <row r="79">
          <cell r="D79" t="str">
            <v>Two F96T12 8' 75W Slim Fluorescent Lamps, ES Magnetic Ballast</v>
          </cell>
          <cell r="E79">
            <v>142</v>
          </cell>
        </row>
        <row r="80">
          <cell r="D80" t="str">
            <v>One F96T12 HO 8' 95W ES Fluorescent Lamp, ES Magnetic Ballast</v>
          </cell>
          <cell r="E80">
            <v>111</v>
          </cell>
        </row>
        <row r="81">
          <cell r="D81" t="str">
            <v>Two F96T12 HO 8' 95W ES Fluorescent Lamps, Electronic Ballast</v>
          </cell>
          <cell r="E81">
            <v>170</v>
          </cell>
        </row>
        <row r="82">
          <cell r="D82" t="str">
            <v>Two F96T12 HO 8' 95W ES Fluorescent Lamps, ES Magnetic Ballast</v>
          </cell>
          <cell r="E82">
            <v>209</v>
          </cell>
        </row>
        <row r="83">
          <cell r="D83" t="str">
            <v>One F96T12 HO 8' 110W Fluorescent Lamp, Electronic Ballast</v>
          </cell>
          <cell r="E83">
            <v>119</v>
          </cell>
        </row>
        <row r="84">
          <cell r="D84" t="str">
            <v>One F96T12 HO 8' 110W Fluorescent Lamp, ES Magnetic Ballast</v>
          </cell>
          <cell r="E84">
            <v>133</v>
          </cell>
        </row>
        <row r="85">
          <cell r="D85" t="str">
            <v>Two F96T12 HO 8' 110W Fluorescent Lamps, Electronic Ballast</v>
          </cell>
          <cell r="E85">
            <v>208</v>
          </cell>
        </row>
        <row r="86">
          <cell r="D86" t="str">
            <v>Two F96T12 HO 8' 110W Fluorescent Lamps, ES Magnetic Ballast</v>
          </cell>
          <cell r="E86">
            <v>246</v>
          </cell>
        </row>
        <row r="87">
          <cell r="D87" t="str">
            <v>One F28T8 4' 28W Fluorescent Lamp, Electronic Ballast</v>
          </cell>
          <cell r="E87">
            <v>25</v>
          </cell>
        </row>
        <row r="88">
          <cell r="D88" t="str">
            <v>Two F28T8 4' 28W Fluorescent Lamps, Electronic Ballast</v>
          </cell>
          <cell r="E88">
            <v>49</v>
          </cell>
        </row>
        <row r="89">
          <cell r="D89" t="str">
            <v>Three F28T8 4' 28W Fluorescent Lamps, Electronic Ballast</v>
          </cell>
          <cell r="E89">
            <v>72</v>
          </cell>
        </row>
        <row r="90">
          <cell r="D90" t="str">
            <v>Four F28T8 4' 28W Fluorescent Lamps, Electronic Ballast</v>
          </cell>
          <cell r="E90">
            <v>98</v>
          </cell>
        </row>
        <row r="91">
          <cell r="D91" t="str">
            <v>One F32T8 4' 32W Fluorescent Lamp, Electronic Ballast</v>
          </cell>
          <cell r="E91">
            <v>33</v>
          </cell>
        </row>
        <row r="92">
          <cell r="D92" t="str">
            <v>Two F32T8 4' 32W Fluorescent Lamps, Electronic Ballast</v>
          </cell>
          <cell r="E92">
            <v>62</v>
          </cell>
        </row>
        <row r="93">
          <cell r="D93" t="str">
            <v>Three F32T8 4' 32W Fluorescent Lamps, Electronic Ballast</v>
          </cell>
          <cell r="E93">
            <v>86</v>
          </cell>
        </row>
        <row r="94">
          <cell r="D94" t="str">
            <v>Four F32T8 4' 32W Fluorescent Lamps, Electronic Ballast</v>
          </cell>
          <cell r="E94">
            <v>107</v>
          </cell>
        </row>
        <row r="95">
          <cell r="D95" t="str">
            <v>Six F32T8 4' 32W Fluorescent Lamps, Electronic Ballast</v>
          </cell>
          <cell r="E95">
            <v>172</v>
          </cell>
        </row>
        <row r="96">
          <cell r="D96" t="str">
            <v>Eight F32T8 4' 32W Fluorescent Lamps, Electronic Ballast</v>
          </cell>
          <cell r="E96">
            <v>214</v>
          </cell>
        </row>
        <row r="97">
          <cell r="D97" t="str">
            <v>One F96T8 8' 59W Fluorescent Lamp, Electronic Ballast</v>
          </cell>
          <cell r="E97">
            <v>75</v>
          </cell>
        </row>
        <row r="98">
          <cell r="D98" t="str">
            <v>Two F96T8 8' 59W Fluorescent Lamps, Electronic Ballast</v>
          </cell>
          <cell r="E98">
            <v>124</v>
          </cell>
        </row>
        <row r="99">
          <cell r="D99" t="str">
            <v>One F96T8 HO 8' 86W Fluorescent Lamp, Electronic Ballast</v>
          </cell>
          <cell r="E99">
            <v>88</v>
          </cell>
        </row>
        <row r="100">
          <cell r="D100" t="str">
            <v>Two F96T8 HO 8' 86W Fluorescent Lamps, Electronic Ballast</v>
          </cell>
          <cell r="E100">
            <v>150</v>
          </cell>
        </row>
        <row r="101">
          <cell r="D101" t="str">
            <v>One F28T5 4' 28W Fluorescent Lamp, Electronic Ballast</v>
          </cell>
          <cell r="E101">
            <v>32</v>
          </cell>
        </row>
        <row r="102">
          <cell r="D102" t="str">
            <v>Two F28T5 4' 28W Fluorescent Lamps, Electronic Ballast</v>
          </cell>
          <cell r="E102">
            <v>64</v>
          </cell>
        </row>
        <row r="103">
          <cell r="D103" t="str">
            <v>One F54T5 HO 4' 54W Fluorescent Lamp, Electronic Ballast</v>
          </cell>
          <cell r="E103">
            <v>63</v>
          </cell>
        </row>
        <row r="104">
          <cell r="D104" t="str">
            <v>Two F54T5 HO 4' 54W Fluorescent Lamps, Electronic Ballast</v>
          </cell>
          <cell r="E104">
            <v>120</v>
          </cell>
        </row>
        <row r="105">
          <cell r="D105" t="str">
            <v>Four F54T5 HO 4' 54W Fluorescent Lamps, Electronic Ballast</v>
          </cell>
          <cell r="E105">
            <v>236</v>
          </cell>
        </row>
        <row r="106">
          <cell r="D106" t="str">
            <v>One 50W Mercury Vapor Lamp, Magnetic Ballast</v>
          </cell>
          <cell r="E106">
            <v>75</v>
          </cell>
        </row>
        <row r="107">
          <cell r="D107" t="str">
            <v>One 75W Mercury Vapor Lamp, Magnetic Ballast</v>
          </cell>
          <cell r="E107">
            <v>95</v>
          </cell>
        </row>
        <row r="108">
          <cell r="D108" t="str">
            <v>One 175W Mercury Vapor Lamp, Magnetic Ballast</v>
          </cell>
          <cell r="E108">
            <v>205</v>
          </cell>
        </row>
        <row r="109">
          <cell r="D109" t="str">
            <v>One 250W Mercury Vapor Lamp, Magnetic Ballast</v>
          </cell>
          <cell r="E109">
            <v>285</v>
          </cell>
        </row>
        <row r="110">
          <cell r="D110" t="str">
            <v>One 400W Mercury Vapor Lamp, Magnetic Ballast</v>
          </cell>
          <cell r="E110">
            <v>454</v>
          </cell>
        </row>
        <row r="111">
          <cell r="D111" t="str">
            <v>One 1,000W Mercury Vapor Lamp, Magnetic Ballast</v>
          </cell>
          <cell r="E111">
            <v>1075</v>
          </cell>
        </row>
        <row r="112">
          <cell r="D112" t="str">
            <v>One 35W High Pressure Sodium Lamp, Magnetic Ballast</v>
          </cell>
          <cell r="E112">
            <v>45</v>
          </cell>
        </row>
        <row r="113">
          <cell r="D113" t="str">
            <v>One 50W High Pressure Sodium Lamp, Magnetic Ballast</v>
          </cell>
          <cell r="E113">
            <v>64</v>
          </cell>
        </row>
        <row r="114">
          <cell r="D114" t="str">
            <v>One 100W High Pressure Sodium Lamp, Magnetic Ballast</v>
          </cell>
          <cell r="E114">
            <v>130</v>
          </cell>
        </row>
        <row r="115">
          <cell r="D115" t="str">
            <v>One 150W High Pressure Sodium Lamp, Magnetic Ballast</v>
          </cell>
          <cell r="E115">
            <v>188</v>
          </cell>
        </row>
        <row r="116">
          <cell r="D116" t="str">
            <v>One 250W High Pressure Sodium Lamp, Magnetic Ballast</v>
          </cell>
          <cell r="E116">
            <v>295</v>
          </cell>
        </row>
        <row r="117">
          <cell r="D117" t="str">
            <v>One 400W High Pressure Sodium Lamp, Magnetic Ballast</v>
          </cell>
          <cell r="E117">
            <v>465</v>
          </cell>
        </row>
        <row r="118">
          <cell r="D118" t="str">
            <v>One 1,000W High Pressure Sodium Lamp, Magnetic Ballast</v>
          </cell>
          <cell r="E118">
            <v>1100</v>
          </cell>
        </row>
        <row r="119">
          <cell r="D119" t="str">
            <v>One 50W Metal Halide Lamp, Electronic Ballast</v>
          </cell>
          <cell r="E119">
            <v>56</v>
          </cell>
        </row>
        <row r="120">
          <cell r="D120" t="str">
            <v>One 50W Metal Halide Lamp, Magnetic Ballast</v>
          </cell>
          <cell r="E120">
            <v>64</v>
          </cell>
        </row>
        <row r="121">
          <cell r="D121" t="str">
            <v>One 100W Metal Halide Lamp, Electronic Ballast</v>
          </cell>
          <cell r="E121">
            <v>110</v>
          </cell>
        </row>
        <row r="122">
          <cell r="D122" t="str">
            <v>One 100W Metal Halide Lamp, Magnetic Ballast</v>
          </cell>
          <cell r="E122">
            <v>130</v>
          </cell>
        </row>
        <row r="123">
          <cell r="D123" t="str">
            <v>One 150W Metal Halide Lamp, Magnetic Ballast</v>
          </cell>
          <cell r="E123">
            <v>185</v>
          </cell>
        </row>
        <row r="124">
          <cell r="D124" t="str">
            <v>One 175W Metal Halide Lamp, Electronic Ballast</v>
          </cell>
          <cell r="E124">
            <v>190</v>
          </cell>
        </row>
        <row r="125">
          <cell r="D125" t="str">
            <v>One 175W Metal Halide Lamp, Magnetic Ballast</v>
          </cell>
          <cell r="E125">
            <v>210</v>
          </cell>
        </row>
        <row r="126">
          <cell r="D126" t="str">
            <v>One 250W Metal Halide Lamp, Magnetic Ballast</v>
          </cell>
          <cell r="E126">
            <v>295</v>
          </cell>
        </row>
        <row r="127">
          <cell r="D127" t="str">
            <v>One 400W Metal Halide Lamp, Electronic Ballast</v>
          </cell>
          <cell r="E127">
            <v>460</v>
          </cell>
        </row>
        <row r="128">
          <cell r="D128" t="str">
            <v>One 400W Metal Halide Lamp, Magnetic Ballast</v>
          </cell>
          <cell r="E128">
            <v>460</v>
          </cell>
        </row>
        <row r="129">
          <cell r="D129" t="str">
            <v>One 1,000W Metal Halide Lamp, Electronic Ballast</v>
          </cell>
          <cell r="E129">
            <v>1035</v>
          </cell>
        </row>
        <row r="130">
          <cell r="D130" t="str">
            <v>One 1,000W Metal Halide Lamp, Magnetic Ballast</v>
          </cell>
          <cell r="E130">
            <v>1080</v>
          </cell>
        </row>
        <row r="131">
          <cell r="D131" t="str">
            <v>One 50W Pulse Start Metal Halide Lamp, ES Magnetic Ballast</v>
          </cell>
          <cell r="E131">
            <v>60</v>
          </cell>
        </row>
        <row r="132">
          <cell r="D132" t="str">
            <v>One 100W Pulse Start Metal Halide Lamp, ES Magnetic Ballast</v>
          </cell>
          <cell r="E132">
            <v>118</v>
          </cell>
        </row>
        <row r="133">
          <cell r="D133" t="str">
            <v>One 150W Pulse Start Metal Halide Lamp, ES Magnetic Ballast</v>
          </cell>
          <cell r="E133">
            <v>170</v>
          </cell>
        </row>
        <row r="134">
          <cell r="D134" t="str">
            <v>One 175W Pulse Start Metal Halide Lamp, ES Magnetic Ballast</v>
          </cell>
          <cell r="E134">
            <v>189</v>
          </cell>
        </row>
        <row r="135">
          <cell r="D135" t="str">
            <v>One 250W Pulse Start Metal Halide Lamp, ES Magnetic Ballast</v>
          </cell>
          <cell r="E135">
            <v>275</v>
          </cell>
        </row>
        <row r="136">
          <cell r="D136" t="str">
            <v>One 400W Pulse Start Metal Halide Lamp, Electronic Ballast</v>
          </cell>
          <cell r="E136">
            <v>415</v>
          </cell>
        </row>
        <row r="137">
          <cell r="D137" t="str">
            <v>One 400W Pulse Start Metal Halide Lamp, ES Magnetic Ballast</v>
          </cell>
          <cell r="E137">
            <v>435</v>
          </cell>
        </row>
        <row r="138">
          <cell r="D138" t="str">
            <v>One 1,000W Pulse Start Metal Halide Lamp, Electronic Ballast</v>
          </cell>
          <cell r="E138">
            <v>1035</v>
          </cell>
        </row>
        <row r="139">
          <cell r="D139" t="str">
            <v>One 1,000W Pulse Start Metal Halide Lamp, Magnetic Ballast</v>
          </cell>
          <cell r="E139">
            <v>1080</v>
          </cell>
        </row>
        <row r="140">
          <cell r="D140" t="str">
            <v>Exit Sign with LED Lamps</v>
          </cell>
          <cell r="E140">
            <v>5</v>
          </cell>
        </row>
        <row r="141">
          <cell r="D141" t="str">
            <v>Exit Sign with two 9W Compact Flourescent Lamps (CFLs)</v>
          </cell>
          <cell r="E141">
            <v>21</v>
          </cell>
        </row>
        <row r="142">
          <cell r="D142" t="str">
            <v>Exit Sign with two 20W Incandescent Lamps</v>
          </cell>
          <cell r="E142">
            <v>40</v>
          </cell>
        </row>
      </sheetData>
      <sheetData sheetId="2" refreshError="1">
        <row r="11">
          <cell r="F11" t="str">
            <v>Yes</v>
          </cell>
          <cell r="K11" t="str">
            <v>10</v>
          </cell>
        </row>
      </sheetData>
      <sheetData sheetId="3" refreshError="1">
        <row r="29">
          <cell r="B29" t="str">
            <v>Chemical Mix and Feed</v>
          </cell>
          <cell r="K29">
            <v>7.3034965034965031</v>
          </cell>
          <cell r="L29">
            <v>6427.0769230769229</v>
          </cell>
          <cell r="M29">
            <v>650.41984153298665</v>
          </cell>
          <cell r="N29">
            <v>2.8590199835751436E-3</v>
          </cell>
        </row>
        <row r="30">
          <cell r="B30" t="str">
            <v>Chemical Mix and Feed</v>
          </cell>
          <cell r="K30">
            <v>7.3034965034965031</v>
          </cell>
          <cell r="L30">
            <v>6427.0769230769229</v>
          </cell>
          <cell r="M30">
            <v>650.41984153298665</v>
          </cell>
          <cell r="N30">
            <v>2.8590199835751436E-3</v>
          </cell>
        </row>
        <row r="31">
          <cell r="B31" t="str">
            <v>Decarbonation</v>
          </cell>
          <cell r="K31">
            <v>4.8129032258064521</v>
          </cell>
          <cell r="L31">
            <v>25364.000000000004</v>
          </cell>
          <cell r="M31">
            <v>2566.8354460498226</v>
          </cell>
          <cell r="N31">
            <v>1.1282918149466194E-2</v>
          </cell>
        </row>
        <row r="32">
          <cell r="B32" t="str">
            <v>Low Service Pumping</v>
          </cell>
          <cell r="K32">
            <v>7.3034965034965031</v>
          </cell>
          <cell r="L32">
            <v>63978.629370629365</v>
          </cell>
          <cell r="M32">
            <v>6474.6338770783668</v>
          </cell>
          <cell r="N32">
            <v>2.8460244381952566E-2</v>
          </cell>
        </row>
        <row r="33">
          <cell r="B33" t="str">
            <v>Low Service Pumping</v>
          </cell>
          <cell r="K33">
            <v>4.8129032258064521</v>
          </cell>
          <cell r="L33">
            <v>42161.032258064522</v>
          </cell>
          <cell r="M33">
            <v>4266.6942139272196</v>
          </cell>
          <cell r="N33">
            <v>1.8754907588106995E-2</v>
          </cell>
        </row>
        <row r="34">
          <cell r="B34" t="str">
            <v>Clarification</v>
          </cell>
          <cell r="K34">
            <v>5.4299421009098428</v>
          </cell>
          <cell r="L34">
            <v>47566.292803970224</v>
          </cell>
          <cell r="M34">
            <v>4813.7062926358367</v>
          </cell>
          <cell r="N34">
            <v>2.1159382919915579E-2</v>
          </cell>
        </row>
        <row r="35">
          <cell r="B35" t="str">
            <v>Clarification</v>
          </cell>
          <cell r="K35">
            <v>29.989381067961165</v>
          </cell>
          <cell r="L35">
            <v>262706.97815533984</v>
          </cell>
          <cell r="M35">
            <v>26585.932165816223</v>
          </cell>
          <cell r="N35">
            <v>0.11686253476661025</v>
          </cell>
        </row>
        <row r="36">
          <cell r="B36" t="str">
            <v>Distribution Pumping</v>
          </cell>
          <cell r="K36">
            <v>69.011757246376817</v>
          </cell>
          <cell r="L36">
            <v>604542.99347826093</v>
          </cell>
          <cell r="M36">
            <v>61179.718669021713</v>
          </cell>
          <cell r="N36">
            <v>0.26892481916292749</v>
          </cell>
        </row>
        <row r="37">
          <cell r="B37" t="str">
            <v>Distribution Pumping</v>
          </cell>
          <cell r="K37">
            <v>105.68333333333335</v>
          </cell>
          <cell r="L37">
            <v>126820.00000000001</v>
          </cell>
          <cell r="M37">
            <v>12834.177230249114</v>
          </cell>
          <cell r="N37">
            <v>5.6414590747330969E-2</v>
          </cell>
        </row>
        <row r="38">
          <cell r="B38" t="str">
            <v>Filtration</v>
          </cell>
          <cell r="K38">
            <v>5199.6543778801843</v>
          </cell>
          <cell r="L38">
            <v>473168.54838709679</v>
          </cell>
          <cell r="M38">
            <v>47884.631838666632</v>
          </cell>
          <cell r="N38">
            <v>0.21048422970956263</v>
          </cell>
        </row>
        <row r="39">
          <cell r="B39" t="str">
            <v>Filtration</v>
          </cell>
          <cell r="K39">
            <v>3665.9695357833671</v>
          </cell>
          <cell r="L39">
            <v>43991.634429400408</v>
          </cell>
          <cell r="M39">
            <v>4451.9510559474338</v>
          </cell>
          <cell r="N39">
            <v>1.956923239742011E-2</v>
          </cell>
        </row>
        <row r="40">
          <cell r="B40" t="str">
            <v>Non Process HVAC</v>
          </cell>
          <cell r="K40">
            <v>12.77</v>
          </cell>
          <cell r="L40">
            <v>111865.2</v>
          </cell>
          <cell r="M40">
            <v>11320.752268548044</v>
          </cell>
          <cell r="N40">
            <v>4.9762099644128116E-2</v>
          </cell>
        </row>
        <row r="41">
          <cell r="B41" t="str">
            <v>Lighting</v>
          </cell>
          <cell r="K41">
            <v>7.36</v>
          </cell>
          <cell r="L41">
            <v>64473.600000000006</v>
          </cell>
          <cell r="M41">
            <v>6524.7248783487557</v>
          </cell>
          <cell r="N41">
            <v>2.8680427046263349E-2</v>
          </cell>
        </row>
        <row r="43">
          <cell r="L43">
            <v>1879493.0627289158</v>
          </cell>
          <cell r="M43">
            <v>190204.59761935513</v>
          </cell>
        </row>
        <row r="44">
          <cell r="L44">
            <v>2248000</v>
          </cell>
          <cell r="M44">
            <v>227497.48000000004</v>
          </cell>
        </row>
      </sheetData>
      <sheetData sheetId="4" refreshError="1">
        <row r="30">
          <cell r="B30" t="str">
            <v>Lighting</v>
          </cell>
          <cell r="K30">
            <v>12.77</v>
          </cell>
          <cell r="L30">
            <v>111865.2</v>
          </cell>
          <cell r="M30">
            <v>11320.752268548044</v>
          </cell>
          <cell r="N30">
            <v>4.9762099644128116E-2</v>
          </cell>
        </row>
        <row r="31">
          <cell r="B31" t="str">
            <v>Non Process HVAC</v>
          </cell>
          <cell r="K31">
            <v>7.36</v>
          </cell>
          <cell r="L31">
            <v>64473.600000000006</v>
          </cell>
          <cell r="M31">
            <v>6524.7248783487557</v>
          </cell>
          <cell r="N31">
            <v>2.8680427046263349E-2</v>
          </cell>
        </row>
        <row r="32">
          <cell r="B32" t="str">
            <v>Influent Pumping</v>
          </cell>
          <cell r="K32">
            <v>18.014204545454543</v>
          </cell>
          <cell r="L32">
            <v>84666.761363636353</v>
          </cell>
          <cell r="M32">
            <v>8568.2717304219914</v>
          </cell>
          <cell r="N32">
            <v>3.7663150072791973E-2</v>
          </cell>
        </row>
        <row r="33">
          <cell r="B33" t="str">
            <v>Primary Treatment</v>
          </cell>
          <cell r="K33">
            <v>4.3219803370786511</v>
          </cell>
          <cell r="L33">
            <v>37860.547752808983</v>
          </cell>
          <cell r="M33">
            <v>3831.4854115585886</v>
          </cell>
          <cell r="N33">
            <v>1.6841880672957731E-2</v>
          </cell>
        </row>
        <row r="34">
          <cell r="B34" t="str">
            <v>Primary Treatment</v>
          </cell>
          <cell r="K34">
            <v>1.84895008605852</v>
          </cell>
          <cell r="L34">
            <v>16196.802753872635</v>
          </cell>
          <cell r="M34">
            <v>1639.1155740938991</v>
          </cell>
          <cell r="N34">
            <v>7.204983431438005E-3</v>
          </cell>
        </row>
        <row r="35">
          <cell r="B35" t="str">
            <v>Primary Treatment</v>
          </cell>
          <cell r="K35">
            <v>3.5523809523809526</v>
          </cell>
          <cell r="L35">
            <v>7779.7142857142862</v>
          </cell>
          <cell r="M35">
            <v>787.30667042704636</v>
          </cell>
          <cell r="N35">
            <v>3.4607269954245044E-3</v>
          </cell>
        </row>
        <row r="36">
          <cell r="B36" t="str">
            <v>Primary Treatment</v>
          </cell>
          <cell r="K36">
            <v>5.4900432900432907</v>
          </cell>
          <cell r="L36">
            <v>48092.77922077923</v>
          </cell>
          <cell r="M36">
            <v>4866.9866899126509</v>
          </cell>
          <cell r="N36">
            <v>2.1393585062624211E-2</v>
          </cell>
        </row>
        <row r="37">
          <cell r="B37" t="str">
            <v>Secondary Treatment</v>
          </cell>
          <cell r="K37">
            <v>134.80830280830278</v>
          </cell>
          <cell r="L37">
            <v>1180920.7326007325</v>
          </cell>
          <cell r="M37">
            <v>119509.11510072087</v>
          </cell>
          <cell r="N37">
            <v>0.52532061058751445</v>
          </cell>
        </row>
        <row r="38">
          <cell r="B38" t="str">
            <v>Secondary Treatment</v>
          </cell>
          <cell r="K38">
            <v>134.80830280830278</v>
          </cell>
          <cell r="L38">
            <v>60663.736263736253</v>
          </cell>
          <cell r="M38">
            <v>6139.1668716123731</v>
          </cell>
          <cell r="N38">
            <v>2.6985647804153138E-2</v>
          </cell>
        </row>
        <row r="39">
          <cell r="B39" t="str">
            <v>Secondary Treatment</v>
          </cell>
          <cell r="K39">
            <v>12.917748917748918</v>
          </cell>
          <cell r="L39">
            <v>113159.48051948052</v>
          </cell>
          <cell r="M39">
            <v>11451.733388029765</v>
          </cell>
          <cell r="N39">
            <v>5.033784720617461E-2</v>
          </cell>
        </row>
        <row r="40">
          <cell r="B40" t="str">
            <v>Secondary Treatment</v>
          </cell>
          <cell r="K40">
            <v>10.571947674418604</v>
          </cell>
          <cell r="L40">
            <v>92610.261627906977</v>
          </cell>
          <cell r="M40">
            <v>9372.1535331359155</v>
          </cell>
          <cell r="N40">
            <v>4.1196735599602748E-2</v>
          </cell>
        </row>
        <row r="41">
          <cell r="B41" t="str">
            <v>Secondary Treatment</v>
          </cell>
          <cell r="K41">
            <v>3.2529069767441858</v>
          </cell>
          <cell r="L41">
            <v>4749.2441860465115</v>
          </cell>
          <cell r="M41">
            <v>480.62325810953411</v>
          </cell>
          <cell r="N41">
            <v>2.1126531076719355E-3</v>
          </cell>
        </row>
        <row r="42">
          <cell r="B42" t="str">
            <v>Fixed Film Treatment</v>
          </cell>
          <cell r="K42">
            <v>27.241927303465765</v>
          </cell>
          <cell r="L42">
            <v>238639.28317836011</v>
          </cell>
          <cell r="M42">
            <v>24150.282718898274</v>
          </cell>
          <cell r="N42">
            <v>0.10615626475905698</v>
          </cell>
        </row>
        <row r="43">
          <cell r="B43" t="str">
            <v>Anaerobic Digestion</v>
          </cell>
          <cell r="K43">
            <v>3.6568627450980395</v>
          </cell>
          <cell r="L43">
            <v>32034.117647058825</v>
          </cell>
          <cell r="M43">
            <v>3241.8509958760733</v>
          </cell>
          <cell r="N43">
            <v>1.4250052334100901E-2</v>
          </cell>
        </row>
        <row r="44">
          <cell r="B44" t="str">
            <v>Anaerobic Digestion</v>
          </cell>
          <cell r="K44">
            <v>6.357954545454545</v>
          </cell>
          <cell r="L44">
            <v>55695.681818181816</v>
          </cell>
          <cell r="M44">
            <v>5636.4000269209</v>
          </cell>
          <cell r="N44">
            <v>2.4775659171789064E-2</v>
          </cell>
        </row>
        <row r="45">
          <cell r="B45" t="str">
            <v>Anaerobic Digestion</v>
          </cell>
          <cell r="K45">
            <v>7.2</v>
          </cell>
          <cell r="L45">
            <v>18000</v>
          </cell>
          <cell r="M45">
            <v>1821.5990391459077</v>
          </cell>
          <cell r="N45">
            <v>8.0071174377224202E-3</v>
          </cell>
        </row>
        <row r="46">
          <cell r="B46" t="str">
            <v>Effluent Pumping/Storage</v>
          </cell>
          <cell r="K46">
            <v>4.6112637362637363</v>
          </cell>
          <cell r="L46">
            <v>20363.340659340658</v>
          </cell>
          <cell r="M46">
            <v>2060.7689877142075</v>
          </cell>
          <cell r="N46">
            <v>9.0584255602049191E-3</v>
          </cell>
        </row>
        <row r="47">
          <cell r="B47" t="str">
            <v>Anaerobic Digestion</v>
          </cell>
          <cell r="K47">
            <v>1.4361497326203208</v>
          </cell>
          <cell r="L47">
            <v>12580.67165775401</v>
          </cell>
          <cell r="M47">
            <v>1273.1633001986033</v>
          </cell>
          <cell r="N47">
            <v>5.5963841893923536E-3</v>
          </cell>
        </row>
        <row r="48">
          <cell r="B48" t="str">
            <v>Anaerobic Digestion</v>
          </cell>
          <cell r="K48">
            <v>1.5957219251336896</v>
          </cell>
          <cell r="L48">
            <v>13978.524064171121</v>
          </cell>
          <cell r="M48">
            <v>1414.625889109559</v>
          </cell>
          <cell r="N48">
            <v>6.2182046548803918E-3</v>
          </cell>
        </row>
        <row r="49">
          <cell r="B49" t="str">
            <v>Internal Plant Pumping</v>
          </cell>
          <cell r="K49">
            <v>5</v>
          </cell>
          <cell r="L49">
            <v>21900</v>
          </cell>
          <cell r="M49">
            <v>2216.2788309608545</v>
          </cell>
          <cell r="N49">
            <v>9.7419928825622781E-3</v>
          </cell>
        </row>
        <row r="51">
          <cell r="L51">
            <v>2236230.4795995811</v>
          </cell>
          <cell r="M51">
            <v>226306.40516374377</v>
          </cell>
        </row>
        <row r="52">
          <cell r="L52">
            <v>2248000</v>
          </cell>
          <cell r="M52">
            <v>227497.48000000004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General Information"/>
      <sheetName val="Building Utility Data"/>
      <sheetName val="Authorisation Tab"/>
      <sheetName val="Building Op. Characteristics"/>
      <sheetName val="Building Activity Hrs"/>
      <sheetName val="Building Primary Services"/>
      <sheetName val="Plant Start Up-Stut Down"/>
      <sheetName val="Pre-Assessment Questionnaire "/>
      <sheetName val="Asset Register-Ratings"/>
      <sheetName val="Additional Asset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s"/>
      <sheetName val="Intro"/>
      <sheetName val="Register of Opportunities"/>
      <sheetName val="Example"/>
      <sheetName val="Version"/>
    </sheetNames>
    <sheetDataSet>
      <sheetData sheetId="0" refreshError="1">
        <row r="5">
          <cell r="V5" t="str">
            <v>Electricity</v>
          </cell>
          <cell r="W5" t="str">
            <v>No / Low</v>
          </cell>
          <cell r="X5" t="str">
            <v>Electrical</v>
          </cell>
          <cell r="Z5" t="str">
            <v>Organisational</v>
          </cell>
          <cell r="AA5" t="str">
            <v>Low (no downtime)</v>
          </cell>
          <cell r="AB5" t="str">
            <v>Many</v>
          </cell>
        </row>
        <row r="6">
          <cell r="V6" t="str">
            <v>Natural Gas</v>
          </cell>
          <cell r="W6" t="str">
            <v>Medium</v>
          </cell>
          <cell r="X6" t="str">
            <v>Thermal</v>
          </cell>
          <cell r="Z6" t="str">
            <v>Technical</v>
          </cell>
          <cell r="AA6" t="str">
            <v>N/a</v>
          </cell>
          <cell r="AB6" t="str">
            <v>N/a</v>
          </cell>
        </row>
        <row r="7">
          <cell r="V7" t="str">
            <v>LPG</v>
          </cell>
          <cell r="W7" t="str">
            <v>High</v>
          </cell>
          <cell r="X7" t="str">
            <v>Fleet</v>
          </cell>
          <cell r="Z7" t="str">
            <v>People</v>
          </cell>
          <cell r="AA7" t="str">
            <v>Medium (some downtime)</v>
          </cell>
          <cell r="AB7" t="str">
            <v>Some</v>
          </cell>
        </row>
        <row r="8">
          <cell r="V8" t="str">
            <v>Oil</v>
          </cell>
          <cell r="X8" t="str">
            <v>Combination</v>
          </cell>
          <cell r="AA8" t="str">
            <v>N/a</v>
          </cell>
          <cell r="AB8" t="str">
            <v>N/a</v>
          </cell>
        </row>
        <row r="9">
          <cell r="V9" t="str">
            <v>Transport Fuels</v>
          </cell>
          <cell r="AA9" t="str">
            <v>High (allot of downtime)</v>
          </cell>
          <cell r="AB9" t="str">
            <v>Few</v>
          </cell>
        </row>
        <row r="10">
          <cell r="V10" t="str">
            <v>Other</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CE Codes (Subset)"/>
      <sheetName val="LIEN Sites 2004"/>
      <sheetName val="Source Table"/>
      <sheetName val="Questions"/>
      <sheetName val="Industry"/>
      <sheetName val="Geography"/>
      <sheetName val="Sources"/>
      <sheetName val="Data Quality"/>
    </sheetNames>
    <sheetDataSet>
      <sheetData sheetId="0"/>
      <sheetData sheetId="1"/>
      <sheetData sheetId="2"/>
      <sheetData sheetId="3"/>
      <sheetData sheetId="4"/>
      <sheetData sheetId="5"/>
      <sheetData sheetId="6">
        <row r="2">
          <cell r="F2" t="str">
            <v>Data Source</v>
          </cell>
          <cell r="H2" t="str">
            <v>Comment</v>
          </cell>
        </row>
        <row r="3">
          <cell r="F3" t="str">
            <v>ESB (Retail Market Design Service)</v>
          </cell>
          <cell r="H3" t="str">
            <v>No Comment!</v>
          </cell>
        </row>
        <row r="4">
          <cell r="F4" t="str">
            <v>EU ETS 2005 CO2 Emissions (EPA)</v>
          </cell>
          <cell r="H4">
            <v>0</v>
          </cell>
        </row>
        <row r="5">
          <cell r="F5" t="str">
            <v>GPRO Eligible Customer List (BGÉ)</v>
          </cell>
          <cell r="H5">
            <v>0</v>
          </cell>
        </row>
        <row r="6">
          <cell r="F6" t="str">
            <v>LIEN 2004 Primary Energy Breakdown (SEI)</v>
          </cell>
          <cell r="H6">
            <v>0</v>
          </cell>
        </row>
        <row r="7">
          <cell r="F7">
            <v>0</v>
          </cell>
          <cell r="H7">
            <v>0</v>
          </cell>
        </row>
        <row r="8">
          <cell r="F8">
            <v>0</v>
          </cell>
          <cell r="H8">
            <v>0</v>
          </cell>
        </row>
        <row r="9">
          <cell r="F9">
            <v>0</v>
          </cell>
          <cell r="H9">
            <v>0</v>
          </cell>
        </row>
        <row r="10">
          <cell r="F10">
            <v>0</v>
          </cell>
          <cell r="H10">
            <v>0</v>
          </cell>
        </row>
        <row r="11">
          <cell r="F11">
            <v>0</v>
          </cell>
          <cell r="H11">
            <v>0</v>
          </cell>
        </row>
        <row r="12">
          <cell r="F12">
            <v>0</v>
          </cell>
          <cell r="H12">
            <v>0</v>
          </cell>
        </row>
        <row r="13">
          <cell r="F13">
            <v>0</v>
          </cell>
          <cell r="H13">
            <v>0</v>
          </cell>
        </row>
        <row r="14">
          <cell r="F14">
            <v>0</v>
          </cell>
          <cell r="H14">
            <v>0</v>
          </cell>
        </row>
        <row r="15">
          <cell r="F15">
            <v>0</v>
          </cell>
          <cell r="H15">
            <v>0</v>
          </cell>
        </row>
        <row r="16">
          <cell r="F16">
            <v>0</v>
          </cell>
          <cell r="H16">
            <v>0</v>
          </cell>
        </row>
        <row r="17">
          <cell r="F17">
            <v>0</v>
          </cell>
          <cell r="H17">
            <v>0</v>
          </cell>
        </row>
        <row r="18">
          <cell r="F18">
            <v>0</v>
          </cell>
          <cell r="H18">
            <v>0</v>
          </cell>
        </row>
        <row r="19">
          <cell r="F19">
            <v>0</v>
          </cell>
          <cell r="H19">
            <v>0</v>
          </cell>
        </row>
        <row r="20">
          <cell r="F20">
            <v>0</v>
          </cell>
          <cell r="H20">
            <v>0</v>
          </cell>
        </row>
        <row r="21">
          <cell r="F21">
            <v>0</v>
          </cell>
          <cell r="H21">
            <v>0</v>
          </cell>
        </row>
        <row r="22">
          <cell r="F22">
            <v>0</v>
          </cell>
          <cell r="H22">
            <v>0</v>
          </cell>
        </row>
        <row r="23">
          <cell r="F23">
            <v>0</v>
          </cell>
          <cell r="H23">
            <v>0</v>
          </cell>
        </row>
        <row r="24">
          <cell r="F24">
            <v>0</v>
          </cell>
          <cell r="H24">
            <v>0</v>
          </cell>
        </row>
        <row r="25">
          <cell r="F25">
            <v>0</v>
          </cell>
          <cell r="H25">
            <v>0</v>
          </cell>
        </row>
        <row r="26">
          <cell r="F26">
            <v>0</v>
          </cell>
          <cell r="H26">
            <v>0</v>
          </cell>
        </row>
        <row r="27">
          <cell r="F27">
            <v>0</v>
          </cell>
          <cell r="H27">
            <v>0</v>
          </cell>
        </row>
        <row r="28">
          <cell r="F28">
            <v>0</v>
          </cell>
          <cell r="H28">
            <v>0</v>
          </cell>
        </row>
        <row r="29">
          <cell r="F29">
            <v>0</v>
          </cell>
          <cell r="H29">
            <v>0</v>
          </cell>
        </row>
        <row r="30">
          <cell r="F30">
            <v>0</v>
          </cell>
          <cell r="H30">
            <v>0</v>
          </cell>
        </row>
        <row r="31">
          <cell r="F31">
            <v>0</v>
          </cell>
          <cell r="H31">
            <v>0</v>
          </cell>
        </row>
        <row r="32">
          <cell r="F32">
            <v>0</v>
          </cell>
          <cell r="H32">
            <v>0</v>
          </cell>
        </row>
        <row r="33">
          <cell r="F33">
            <v>0</v>
          </cell>
          <cell r="H33">
            <v>0</v>
          </cell>
        </row>
        <row r="34">
          <cell r="F34">
            <v>0</v>
          </cell>
          <cell r="H34">
            <v>0</v>
          </cell>
        </row>
        <row r="35">
          <cell r="F35">
            <v>0</v>
          </cell>
          <cell r="H35">
            <v>0</v>
          </cell>
        </row>
        <row r="36">
          <cell r="F36">
            <v>0</v>
          </cell>
          <cell r="H36">
            <v>0</v>
          </cell>
        </row>
        <row r="37">
          <cell r="F37">
            <v>0</v>
          </cell>
          <cell r="H37">
            <v>0</v>
          </cell>
        </row>
        <row r="38">
          <cell r="F38">
            <v>0</v>
          </cell>
          <cell r="H38">
            <v>0</v>
          </cell>
        </row>
        <row r="39">
          <cell r="F39">
            <v>0</v>
          </cell>
          <cell r="H39">
            <v>0</v>
          </cell>
        </row>
        <row r="40">
          <cell r="F40">
            <v>0</v>
          </cell>
          <cell r="H40">
            <v>0</v>
          </cell>
        </row>
        <row r="41">
          <cell r="F41">
            <v>0</v>
          </cell>
          <cell r="H41">
            <v>0</v>
          </cell>
        </row>
        <row r="42">
          <cell r="F42">
            <v>0</v>
          </cell>
          <cell r="H42">
            <v>0</v>
          </cell>
        </row>
        <row r="43">
          <cell r="F43">
            <v>0</v>
          </cell>
          <cell r="H43">
            <v>0</v>
          </cell>
        </row>
        <row r="44">
          <cell r="F44">
            <v>0</v>
          </cell>
          <cell r="H44">
            <v>0</v>
          </cell>
        </row>
        <row r="45">
          <cell r="F45">
            <v>0</v>
          </cell>
          <cell r="H45">
            <v>0</v>
          </cell>
        </row>
        <row r="46">
          <cell r="F46">
            <v>0</v>
          </cell>
          <cell r="H46">
            <v>0</v>
          </cell>
        </row>
        <row r="47">
          <cell r="F47">
            <v>0</v>
          </cell>
          <cell r="H47">
            <v>0</v>
          </cell>
        </row>
        <row r="48">
          <cell r="F48">
            <v>0</v>
          </cell>
          <cell r="H48">
            <v>0</v>
          </cell>
        </row>
        <row r="49">
          <cell r="F49">
            <v>0</v>
          </cell>
          <cell r="H49">
            <v>0</v>
          </cell>
        </row>
        <row r="50">
          <cell r="F50">
            <v>0</v>
          </cell>
          <cell r="H50">
            <v>0</v>
          </cell>
        </row>
        <row r="51">
          <cell r="F51">
            <v>0</v>
          </cell>
          <cell r="H51">
            <v>0</v>
          </cell>
        </row>
        <row r="52">
          <cell r="F52">
            <v>0</v>
          </cell>
          <cell r="H52">
            <v>0</v>
          </cell>
        </row>
      </sheetData>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et"/>
      <sheetName val="Intro"/>
      <sheetName val="Lighting"/>
      <sheetName val="HVAC"/>
      <sheetName val="ICT"/>
      <sheetName val="Refrigeration"/>
      <sheetName val="Motors &amp; Drives"/>
      <sheetName val="Compressed Air"/>
      <sheetName val="Other Electrical Equipment"/>
      <sheetName val="Boilers"/>
      <sheetName val="Other Thermal"/>
      <sheetName val="Version"/>
    </sheetNames>
    <sheetDataSet>
      <sheetData sheetId="0" refreshError="1">
        <row r="5">
          <cell r="D5">
            <v>0</v>
          </cell>
        </row>
        <row r="6">
          <cell r="D6">
            <v>0</v>
          </cell>
        </row>
        <row r="7">
          <cell r="D7">
            <v>0</v>
          </cell>
        </row>
        <row r="8">
          <cell r="D8">
            <v>0</v>
          </cell>
        </row>
      </sheetData>
      <sheetData sheetId="1" refreshError="1">
        <row r="4">
          <cell r="AI4" t="str">
            <v>Diesel</v>
          </cell>
        </row>
        <row r="5">
          <cell r="AI5" t="str">
            <v>Petrol</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thewatercalculator.org.uk/calculator.asp" TargetMode="External"/><Relationship Id="rId2" Type="http://schemas.openxmlformats.org/officeDocument/2006/relationships/hyperlink" Target="https://www.seai.ie/publications/DEAP-Water-Efficiency-Calculator_v.0.xlsx" TargetMode="External"/><Relationship Id="rId1" Type="http://schemas.openxmlformats.org/officeDocument/2006/relationships/hyperlink" Target="http://www.thewatercalculator.org.uk/calculator.asp"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T132"/>
  <sheetViews>
    <sheetView view="pageBreakPreview" zoomScale="70" zoomScaleNormal="90" zoomScaleSheetLayoutView="70" zoomScalePageLayoutView="90" workbookViewId="0">
      <selection activeCell="I98" sqref="I98"/>
    </sheetView>
  </sheetViews>
  <sheetFormatPr defaultColWidth="11" defaultRowHeight="15.6"/>
  <cols>
    <col min="1" max="1" width="2.09765625" style="5" customWidth="1"/>
    <col min="2" max="2" width="10.59765625" style="5" customWidth="1"/>
    <col min="3" max="3" width="11.09765625" style="14" customWidth="1"/>
    <col min="4" max="4" width="33.59765625" style="16" customWidth="1"/>
    <col min="5" max="5" width="33.59765625" style="5" customWidth="1"/>
    <col min="6" max="6" width="6.09765625" style="314" customWidth="1"/>
    <col min="7" max="7" width="6.09765625" style="351" customWidth="1"/>
    <col min="8" max="9" width="10.59765625" style="5" customWidth="1"/>
    <col min="10" max="10" width="8.59765625" style="14" customWidth="1"/>
    <col min="11" max="11" width="9.296875" style="351" customWidth="1"/>
    <col min="12" max="12" width="9.296875" style="5" hidden="1" customWidth="1"/>
    <col min="13" max="13" width="11.19921875" style="5" hidden="1" customWidth="1"/>
    <col min="14" max="17" width="6.796875" style="5" hidden="1" customWidth="1"/>
    <col min="18" max="19" width="0" style="5" hidden="1" customWidth="1"/>
    <col min="20" max="16384" width="11" style="5"/>
  </cols>
  <sheetData>
    <row r="1" spans="1:20" ht="9.75" customHeight="1">
      <c r="A1" s="1"/>
      <c r="B1" s="1"/>
      <c r="C1" s="2"/>
      <c r="D1" s="1"/>
      <c r="E1" s="1"/>
      <c r="F1" s="1"/>
      <c r="G1" s="339"/>
      <c r="H1" s="1" t="s">
        <v>640</v>
      </c>
      <c r="I1" s="1"/>
      <c r="J1" s="2"/>
      <c r="K1" s="352"/>
      <c r="L1" s="3"/>
      <c r="M1" s="3"/>
      <c r="N1" s="4"/>
      <c r="O1" s="4"/>
      <c r="P1" s="4"/>
    </row>
    <row r="2" spans="1:20" ht="9.75" customHeight="1">
      <c r="A2" s="1"/>
      <c r="B2" s="1"/>
      <c r="C2" s="2"/>
      <c r="D2" s="1"/>
      <c r="E2" s="1"/>
      <c r="F2" s="1"/>
      <c r="G2" s="339"/>
      <c r="H2" s="1"/>
      <c r="I2" s="1"/>
      <c r="J2" s="2"/>
      <c r="K2" s="352"/>
      <c r="L2" s="3"/>
      <c r="M2" s="3"/>
      <c r="N2" s="4"/>
      <c r="O2" s="4"/>
      <c r="P2" s="4"/>
    </row>
    <row r="3" spans="1:20" ht="20.100000000000001" customHeight="1">
      <c r="A3" s="1"/>
      <c r="B3" s="774" t="s">
        <v>572</v>
      </c>
      <c r="C3" s="774"/>
      <c r="D3" s="774"/>
      <c r="E3" s="774"/>
      <c r="F3" s="774"/>
      <c r="G3" s="774"/>
      <c r="H3" s="774"/>
      <c r="I3" s="774"/>
      <c r="J3" s="379"/>
      <c r="K3" s="6"/>
      <c r="L3" s="6"/>
      <c r="M3" s="6"/>
      <c r="N3" s="4"/>
      <c r="O3" s="4"/>
      <c r="P3" s="4"/>
    </row>
    <row r="4" spans="1:20" ht="20.100000000000001" hidden="1" customHeight="1" thickBot="1">
      <c r="A4" s="1"/>
      <c r="B4" s="1"/>
      <c r="C4" s="6"/>
      <c r="D4" s="6"/>
      <c r="E4" s="6"/>
      <c r="F4" s="299"/>
      <c r="G4" s="6"/>
      <c r="H4" s="6"/>
      <c r="I4" s="6"/>
      <c r="J4" s="6"/>
      <c r="K4" s="6"/>
      <c r="L4" s="6"/>
      <c r="M4" s="6"/>
      <c r="N4" s="4"/>
      <c r="O4" s="4"/>
      <c r="P4" s="4"/>
    </row>
    <row r="5" spans="1:20" ht="21" hidden="1" customHeight="1">
      <c r="A5" s="1"/>
      <c r="B5" s="785" t="s">
        <v>138</v>
      </c>
      <c r="C5" s="786"/>
      <c r="D5" s="779" t="str">
        <f>Home!C3</f>
        <v>Project Name</v>
      </c>
      <c r="E5" s="779"/>
      <c r="F5" s="779"/>
      <c r="G5" s="779"/>
      <c r="H5" s="779"/>
      <c r="I5" s="780"/>
      <c r="J5" s="382"/>
      <c r="K5" s="339"/>
      <c r="L5" s="1"/>
      <c r="M5" s="1"/>
      <c r="N5" s="4"/>
      <c r="O5" s="4"/>
      <c r="P5" s="4"/>
    </row>
    <row r="6" spans="1:20" ht="36.75" hidden="1" customHeight="1">
      <c r="A6" s="1"/>
      <c r="B6" s="787" t="s">
        <v>137</v>
      </c>
      <c r="C6" s="788"/>
      <c r="D6" s="781" t="str">
        <f>Home!C5</f>
        <v>Date</v>
      </c>
      <c r="E6" s="781"/>
      <c r="F6" s="781"/>
      <c r="G6" s="781"/>
      <c r="H6" s="781"/>
      <c r="I6" s="782"/>
      <c r="J6" s="383"/>
      <c r="K6" s="339"/>
      <c r="L6" s="1"/>
      <c r="M6" s="1"/>
      <c r="N6" s="4"/>
      <c r="O6" s="4"/>
      <c r="P6" s="4"/>
    </row>
    <row r="7" spans="1:20" ht="20.100000000000001" hidden="1" customHeight="1" thickBot="1">
      <c r="A7" s="1"/>
      <c r="B7" s="789" t="s">
        <v>136</v>
      </c>
      <c r="C7" s="790"/>
      <c r="D7" s="783" t="str">
        <f>Home!C7</f>
        <v>Ireland</v>
      </c>
      <c r="E7" s="783"/>
      <c r="F7" s="781"/>
      <c r="G7" s="781"/>
      <c r="H7" s="783"/>
      <c r="I7" s="784"/>
      <c r="J7" s="383"/>
      <c r="K7" s="339"/>
      <c r="L7" s="1"/>
      <c r="M7" s="1"/>
      <c r="N7" s="4"/>
      <c r="O7" s="4"/>
      <c r="P7" s="4"/>
    </row>
    <row r="8" spans="1:20" ht="9.75" customHeight="1">
      <c r="A8" s="1"/>
      <c r="B8" s="1"/>
      <c r="C8" s="7"/>
      <c r="D8" s="1"/>
      <c r="E8" s="1"/>
      <c r="F8" s="1"/>
      <c r="G8" s="339"/>
      <c r="H8" s="1"/>
      <c r="I8" s="1"/>
      <c r="J8" s="2"/>
      <c r="K8" s="339"/>
      <c r="L8" s="1"/>
      <c r="M8" s="1"/>
      <c r="N8" s="4"/>
      <c r="O8" s="4"/>
      <c r="P8" s="4"/>
    </row>
    <row r="9" spans="1:20" ht="51.75" customHeight="1">
      <c r="A9" s="1"/>
      <c r="B9" s="258"/>
      <c r="C9" s="242" t="s">
        <v>81</v>
      </c>
      <c r="D9" s="246" t="s">
        <v>571</v>
      </c>
      <c r="E9" s="243"/>
      <c r="F9" s="243" t="s">
        <v>607</v>
      </c>
      <c r="G9" s="243" t="s">
        <v>608</v>
      </c>
      <c r="H9" s="247" t="s">
        <v>619</v>
      </c>
      <c r="I9" s="248" t="s">
        <v>610</v>
      </c>
      <c r="J9" s="247" t="s">
        <v>609</v>
      </c>
      <c r="K9" s="249" t="s">
        <v>611</v>
      </c>
      <c r="L9" s="249" t="s">
        <v>598</v>
      </c>
      <c r="M9" s="249" t="s">
        <v>205</v>
      </c>
      <c r="N9" s="4" t="s">
        <v>593</v>
      </c>
      <c r="Q9" s="289"/>
      <c r="R9" s="5" t="s">
        <v>597</v>
      </c>
      <c r="T9" s="5" t="s">
        <v>666</v>
      </c>
    </row>
    <row r="10" spans="1:20" ht="24" customHeight="1">
      <c r="A10" s="1"/>
      <c r="B10" s="793" t="s">
        <v>0</v>
      </c>
      <c r="C10" s="25" t="s">
        <v>71</v>
      </c>
      <c r="D10" s="777" t="s">
        <v>242</v>
      </c>
      <c r="E10" s="777"/>
      <c r="F10" s="318">
        <v>3</v>
      </c>
      <c r="G10" s="340">
        <f>F10/2</f>
        <v>1.5</v>
      </c>
      <c r="H10" s="259">
        <v>100</v>
      </c>
      <c r="I10" s="259">
        <v>1</v>
      </c>
      <c r="J10" s="337">
        <f>H10*I10</f>
        <v>100</v>
      </c>
      <c r="K10" s="353">
        <f>J10/J64</f>
        <v>1.5625E-2</v>
      </c>
      <c r="L10" s="82">
        <v>1.4999999999999999E-2</v>
      </c>
      <c r="M10" s="60">
        <f t="shared" ref="M10:M25" si="0">(P10*100/$O$66)/100</f>
        <v>0</v>
      </c>
      <c r="N10" s="59">
        <f>O10/25</f>
        <v>4</v>
      </c>
      <c r="O10" s="1">
        <f>I10*H10</f>
        <v>100</v>
      </c>
      <c r="P10" s="59">
        <f>Environment!I135</f>
        <v>0</v>
      </c>
      <c r="Q10" s="288">
        <f>N10/N79*100</f>
        <v>1.5625</v>
      </c>
      <c r="R10" s="288"/>
      <c r="T10" s="16"/>
    </row>
    <row r="11" spans="1:20" ht="24" customHeight="1">
      <c r="A11" s="1"/>
      <c r="B11" s="793"/>
      <c r="C11" s="25" t="s">
        <v>72</v>
      </c>
      <c r="D11" s="777" t="s">
        <v>628</v>
      </c>
      <c r="E11" s="777"/>
      <c r="F11" s="318">
        <v>6</v>
      </c>
      <c r="G11" s="340">
        <f t="shared" ref="G11:G24" si="1">F11/2</f>
        <v>3</v>
      </c>
      <c r="H11" s="259">
        <v>100</v>
      </c>
      <c r="I11" s="259">
        <v>2</v>
      </c>
      <c r="J11" s="337">
        <f t="shared" ref="J11:J26" si="2">H11*I11</f>
        <v>200</v>
      </c>
      <c r="K11" s="353">
        <f>J11/J64</f>
        <v>3.125E-2</v>
      </c>
      <c r="L11" s="82">
        <v>0.03</v>
      </c>
      <c r="M11" s="60">
        <f t="shared" si="0"/>
        <v>0</v>
      </c>
      <c r="N11" s="59">
        <f t="shared" ref="N11:N79" si="3">O11/25</f>
        <v>8</v>
      </c>
      <c r="O11" s="1">
        <f t="shared" ref="O11:O61" si="4">I11*H11</f>
        <v>200</v>
      </c>
      <c r="P11" s="59">
        <f>Environment!I136</f>
        <v>0</v>
      </c>
      <c r="Q11" s="288">
        <f>N11/N79*100</f>
        <v>3.125</v>
      </c>
      <c r="T11" s="16"/>
    </row>
    <row r="12" spans="1:20" ht="24" customHeight="1">
      <c r="A12" s="1"/>
      <c r="B12" s="793"/>
      <c r="C12" s="25" t="s">
        <v>73</v>
      </c>
      <c r="D12" s="778" t="s">
        <v>551</v>
      </c>
      <c r="E12" s="778"/>
      <c r="F12" s="318">
        <v>3</v>
      </c>
      <c r="G12" s="340">
        <f t="shared" si="1"/>
        <v>1.5</v>
      </c>
      <c r="H12" s="260">
        <v>100</v>
      </c>
      <c r="I12" s="260">
        <v>1</v>
      </c>
      <c r="J12" s="337">
        <f t="shared" si="2"/>
        <v>100</v>
      </c>
      <c r="K12" s="353">
        <f>J12/J64</f>
        <v>1.5625E-2</v>
      </c>
      <c r="L12" s="82">
        <v>1.4999999999999999E-2</v>
      </c>
      <c r="M12" s="60">
        <f t="shared" si="0"/>
        <v>0</v>
      </c>
      <c r="N12" s="59">
        <f t="shared" si="3"/>
        <v>4</v>
      </c>
      <c r="O12" s="1">
        <f t="shared" si="4"/>
        <v>100</v>
      </c>
      <c r="P12" s="59">
        <f>Environment!I137</f>
        <v>0</v>
      </c>
      <c r="Q12" s="288">
        <f>N12/N79*100</f>
        <v>1.5625</v>
      </c>
      <c r="R12" s="288"/>
      <c r="T12" s="16"/>
    </row>
    <row r="13" spans="1:20" ht="24" hidden="1" customHeight="1">
      <c r="A13" s="1"/>
      <c r="B13" s="793"/>
      <c r="C13" s="25" t="s">
        <v>74</v>
      </c>
      <c r="D13" s="791">
        <f>Environment!C26</f>
        <v>0</v>
      </c>
      <c r="E13" s="791"/>
      <c r="F13" s="319"/>
      <c r="G13" s="340">
        <f t="shared" si="1"/>
        <v>0</v>
      </c>
      <c r="H13" s="104">
        <v>0</v>
      </c>
      <c r="I13" s="105">
        <v>0</v>
      </c>
      <c r="J13" s="337">
        <f t="shared" si="2"/>
        <v>0</v>
      </c>
      <c r="K13" s="353" t="e">
        <f>J13/J66</f>
        <v>#DIV/0!</v>
      </c>
      <c r="L13" s="82"/>
      <c r="M13" s="60">
        <f t="shared" si="0"/>
        <v>0</v>
      </c>
      <c r="N13" s="59">
        <f t="shared" si="3"/>
        <v>0</v>
      </c>
      <c r="O13" s="1">
        <f t="shared" si="4"/>
        <v>0</v>
      </c>
      <c r="P13" s="59">
        <f>Environment!I138</f>
        <v>0</v>
      </c>
      <c r="Q13" s="288" t="e">
        <f>N13/N82*100</f>
        <v>#DIV/0!</v>
      </c>
      <c r="R13" s="288"/>
      <c r="T13" s="16"/>
    </row>
    <row r="14" spans="1:20" ht="24" customHeight="1">
      <c r="A14" s="1"/>
      <c r="B14" s="793"/>
      <c r="C14" s="25" t="s">
        <v>75</v>
      </c>
      <c r="D14" s="775" t="s">
        <v>629</v>
      </c>
      <c r="E14" s="775"/>
      <c r="F14" s="318">
        <v>7</v>
      </c>
      <c r="G14" s="340">
        <f t="shared" si="1"/>
        <v>3.5</v>
      </c>
      <c r="H14" s="261">
        <v>100</v>
      </c>
      <c r="I14" s="261">
        <v>3</v>
      </c>
      <c r="J14" s="337">
        <f t="shared" si="2"/>
        <v>300</v>
      </c>
      <c r="K14" s="353">
        <f>J14/J64</f>
        <v>4.6875E-2</v>
      </c>
      <c r="L14" s="82">
        <v>4.4999999999999998E-2</v>
      </c>
      <c r="M14" s="60">
        <f t="shared" si="0"/>
        <v>0</v>
      </c>
      <c r="N14" s="59">
        <f t="shared" si="3"/>
        <v>12</v>
      </c>
      <c r="O14" s="1">
        <f t="shared" si="4"/>
        <v>300</v>
      </c>
      <c r="P14" s="59">
        <f>Environment!I139</f>
        <v>0</v>
      </c>
      <c r="Q14" s="288">
        <f>N14/N79*100</f>
        <v>4.6875</v>
      </c>
      <c r="R14" s="288">
        <v>2</v>
      </c>
      <c r="T14" s="16">
        <v>2</v>
      </c>
    </row>
    <row r="15" spans="1:20" ht="24" customHeight="1">
      <c r="A15" s="1"/>
      <c r="B15" s="793"/>
      <c r="C15" s="25" t="s">
        <v>76</v>
      </c>
      <c r="D15" s="778" t="s">
        <v>82</v>
      </c>
      <c r="E15" s="778"/>
      <c r="F15" s="318">
        <v>1</v>
      </c>
      <c r="G15" s="340">
        <f t="shared" si="1"/>
        <v>0.5</v>
      </c>
      <c r="H15" s="260">
        <v>25</v>
      </c>
      <c r="I15" s="260">
        <v>1</v>
      </c>
      <c r="J15" s="337">
        <f t="shared" si="2"/>
        <v>25</v>
      </c>
      <c r="K15" s="353">
        <f>J15/J64</f>
        <v>3.90625E-3</v>
      </c>
      <c r="L15" s="297">
        <v>5.0000000000000001E-3</v>
      </c>
      <c r="M15" s="60">
        <f t="shared" si="0"/>
        <v>0</v>
      </c>
      <c r="N15" s="59">
        <f t="shared" si="3"/>
        <v>1</v>
      </c>
      <c r="O15" s="1">
        <f t="shared" si="4"/>
        <v>25</v>
      </c>
      <c r="P15" s="59">
        <f>Environment!I140</f>
        <v>0</v>
      </c>
      <c r="Q15" s="288">
        <f>N15/N79*100</f>
        <v>0.390625</v>
      </c>
      <c r="R15" s="288"/>
      <c r="T15" s="16"/>
    </row>
    <row r="16" spans="1:20" ht="24" customHeight="1">
      <c r="A16" s="1"/>
      <c r="B16" s="793"/>
      <c r="C16" s="25" t="s">
        <v>77</v>
      </c>
      <c r="D16" s="778" t="s">
        <v>83</v>
      </c>
      <c r="E16" s="778"/>
      <c r="F16" s="318">
        <v>6</v>
      </c>
      <c r="G16" s="340">
        <f t="shared" si="1"/>
        <v>3</v>
      </c>
      <c r="H16" s="260">
        <v>100</v>
      </c>
      <c r="I16" s="260">
        <v>1</v>
      </c>
      <c r="J16" s="337">
        <f t="shared" si="2"/>
        <v>100</v>
      </c>
      <c r="K16" s="353">
        <f>J16/J64</f>
        <v>1.5625E-2</v>
      </c>
      <c r="L16" s="82">
        <v>1.4999999999999999E-2</v>
      </c>
      <c r="M16" s="60">
        <f t="shared" si="0"/>
        <v>0</v>
      </c>
      <c r="N16" s="59">
        <f t="shared" si="3"/>
        <v>4</v>
      </c>
      <c r="O16" s="1">
        <f t="shared" si="4"/>
        <v>100</v>
      </c>
      <c r="P16" s="59">
        <f>Environment!I141</f>
        <v>0</v>
      </c>
      <c r="Q16" s="288">
        <f>N16/N79*100</f>
        <v>1.5625</v>
      </c>
      <c r="R16" s="288"/>
      <c r="T16" s="16"/>
    </row>
    <row r="17" spans="1:20" ht="24" customHeight="1">
      <c r="A17" s="1"/>
      <c r="B17" s="793"/>
      <c r="C17" s="25" t="s">
        <v>590</v>
      </c>
      <c r="D17" s="775" t="s">
        <v>710</v>
      </c>
      <c r="E17" s="775"/>
      <c r="F17" s="318">
        <v>8</v>
      </c>
      <c r="G17" s="340">
        <f t="shared" si="1"/>
        <v>4</v>
      </c>
      <c r="H17" s="261">
        <v>100</v>
      </c>
      <c r="I17" s="261">
        <v>4</v>
      </c>
      <c r="J17" s="337">
        <f t="shared" si="2"/>
        <v>400</v>
      </c>
      <c r="K17" s="353">
        <f>J17/J64</f>
        <v>6.25E-2</v>
      </c>
      <c r="L17" s="82">
        <v>6.0999999999999999E-2</v>
      </c>
      <c r="M17" s="60">
        <f t="shared" si="0"/>
        <v>0</v>
      </c>
      <c r="N17" s="59">
        <f t="shared" si="3"/>
        <v>16</v>
      </c>
      <c r="O17" s="1">
        <f t="shared" si="4"/>
        <v>400</v>
      </c>
      <c r="P17" s="59">
        <f>Environment!I142</f>
        <v>0</v>
      </c>
      <c r="Q17" s="288">
        <f>N17/N79*100</f>
        <v>6.25</v>
      </c>
      <c r="R17" s="288"/>
      <c r="T17" s="16">
        <v>2</v>
      </c>
    </row>
    <row r="18" spans="1:20" ht="24" customHeight="1">
      <c r="A18" s="1"/>
      <c r="B18" s="793"/>
      <c r="C18" s="25" t="s">
        <v>591</v>
      </c>
      <c r="D18" s="286" t="s">
        <v>711</v>
      </c>
      <c r="E18" s="286"/>
      <c r="F18" s="318">
        <v>8</v>
      </c>
      <c r="G18" s="340">
        <f t="shared" si="1"/>
        <v>4</v>
      </c>
      <c r="H18" s="260"/>
      <c r="I18" s="260"/>
      <c r="J18" s="337">
        <f t="shared" si="2"/>
        <v>0</v>
      </c>
      <c r="K18" s="353"/>
      <c r="L18" s="82"/>
      <c r="M18" s="60">
        <f t="shared" si="0"/>
        <v>0</v>
      </c>
      <c r="N18" s="59">
        <f t="shared" si="3"/>
        <v>0</v>
      </c>
      <c r="O18" s="1">
        <f t="shared" si="4"/>
        <v>0</v>
      </c>
      <c r="P18" s="59"/>
      <c r="Q18" s="288">
        <f>N18/N79*100</f>
        <v>0</v>
      </c>
      <c r="R18" s="288">
        <v>5</v>
      </c>
      <c r="T18" s="16">
        <v>2</v>
      </c>
    </row>
    <row r="19" spans="1:20" ht="24" customHeight="1">
      <c r="A19" s="1"/>
      <c r="B19" s="793"/>
      <c r="C19" s="25" t="s">
        <v>601</v>
      </c>
      <c r="D19" s="778" t="s">
        <v>630</v>
      </c>
      <c r="E19" s="778"/>
      <c r="F19" s="318">
        <v>13</v>
      </c>
      <c r="G19" s="340">
        <v>7</v>
      </c>
      <c r="H19" s="260">
        <v>100</v>
      </c>
      <c r="I19" s="260">
        <v>3</v>
      </c>
      <c r="J19" s="337">
        <f t="shared" si="2"/>
        <v>300</v>
      </c>
      <c r="K19" s="353">
        <f>J19/J64</f>
        <v>4.6875E-2</v>
      </c>
      <c r="L19" s="82">
        <v>4.4999999999999998E-2</v>
      </c>
      <c r="M19" s="60">
        <f t="shared" si="0"/>
        <v>0</v>
      </c>
      <c r="N19" s="59">
        <f t="shared" ref="N19" si="5">O19/25</f>
        <v>12</v>
      </c>
      <c r="O19" s="1">
        <f t="shared" ref="O19" si="6">I19*H19</f>
        <v>300</v>
      </c>
      <c r="P19" s="59">
        <f>Environment!I143</f>
        <v>0</v>
      </c>
      <c r="Q19" s="288" t="e">
        <f>N19/N62*100</f>
        <v>#DIV/0!</v>
      </c>
      <c r="R19" s="288">
        <v>4</v>
      </c>
      <c r="T19" s="16">
        <v>4</v>
      </c>
    </row>
    <row r="20" spans="1:20" ht="24" customHeight="1">
      <c r="A20" s="1"/>
      <c r="B20" s="793"/>
      <c r="C20" s="25" t="s">
        <v>604</v>
      </c>
      <c r="D20" s="778" t="s">
        <v>575</v>
      </c>
      <c r="E20" s="778"/>
      <c r="F20" s="318">
        <v>6</v>
      </c>
      <c r="G20" s="340">
        <f t="shared" si="1"/>
        <v>3</v>
      </c>
      <c r="H20" s="260">
        <v>100</v>
      </c>
      <c r="I20" s="260">
        <v>2</v>
      </c>
      <c r="J20" s="337">
        <f t="shared" si="2"/>
        <v>200</v>
      </c>
      <c r="K20" s="353">
        <f>J20/J64</f>
        <v>3.125E-2</v>
      </c>
      <c r="L20" s="82">
        <v>0.03</v>
      </c>
      <c r="M20" s="60">
        <f t="shared" si="0"/>
        <v>0</v>
      </c>
      <c r="N20" s="59">
        <f t="shared" si="3"/>
        <v>8</v>
      </c>
      <c r="O20" s="1">
        <f t="shared" si="4"/>
        <v>200</v>
      </c>
      <c r="P20" s="59"/>
      <c r="Q20" s="288">
        <f>N20/N79*100</f>
        <v>3.125</v>
      </c>
      <c r="R20" s="288">
        <v>1</v>
      </c>
      <c r="T20" s="16">
        <v>2</v>
      </c>
    </row>
    <row r="21" spans="1:20" ht="24" customHeight="1">
      <c r="A21" s="1"/>
      <c r="B21" s="793"/>
      <c r="C21" s="25" t="s">
        <v>605</v>
      </c>
      <c r="D21" s="778" t="s">
        <v>641</v>
      </c>
      <c r="E21" s="778"/>
      <c r="F21" s="318">
        <v>3</v>
      </c>
      <c r="G21" s="340">
        <f t="shared" si="1"/>
        <v>1.5</v>
      </c>
      <c r="H21" s="260">
        <v>100</v>
      </c>
      <c r="I21" s="260">
        <v>2</v>
      </c>
      <c r="J21" s="337">
        <f t="shared" si="2"/>
        <v>200</v>
      </c>
      <c r="K21" s="353">
        <f>J21/J64</f>
        <v>3.125E-2</v>
      </c>
      <c r="L21" s="82">
        <v>0.03</v>
      </c>
      <c r="M21" s="60">
        <f t="shared" si="0"/>
        <v>0</v>
      </c>
      <c r="N21" s="59">
        <f t="shared" si="3"/>
        <v>8</v>
      </c>
      <c r="O21" s="1">
        <f t="shared" si="4"/>
        <v>200</v>
      </c>
      <c r="P21" s="59"/>
      <c r="Q21" s="288">
        <f>N21/N79*100</f>
        <v>3.125</v>
      </c>
      <c r="R21" s="288"/>
      <c r="T21" s="16"/>
    </row>
    <row r="22" spans="1:20" ht="24" customHeight="1">
      <c r="A22" s="1"/>
      <c r="B22" s="793"/>
      <c r="C22" s="25" t="s">
        <v>78</v>
      </c>
      <c r="D22" s="778" t="s">
        <v>85</v>
      </c>
      <c r="E22" s="794"/>
      <c r="F22" s="318">
        <v>3</v>
      </c>
      <c r="G22" s="340">
        <f t="shared" si="1"/>
        <v>1.5</v>
      </c>
      <c r="H22" s="260">
        <v>100</v>
      </c>
      <c r="I22" s="260">
        <v>1</v>
      </c>
      <c r="J22" s="337">
        <f t="shared" si="2"/>
        <v>100</v>
      </c>
      <c r="K22" s="353">
        <f>J22/J64</f>
        <v>1.5625E-2</v>
      </c>
      <c r="L22" s="82">
        <v>1.4999999999999999E-2</v>
      </c>
      <c r="M22" s="60">
        <f t="shared" si="0"/>
        <v>0</v>
      </c>
      <c r="N22" s="59">
        <f t="shared" si="3"/>
        <v>4</v>
      </c>
      <c r="O22" s="1">
        <f t="shared" si="4"/>
        <v>100</v>
      </c>
      <c r="P22" s="59">
        <f>Environment!I147</f>
        <v>0</v>
      </c>
      <c r="Q22" s="288">
        <f>N22/N79*100</f>
        <v>1.5625</v>
      </c>
      <c r="R22" s="288"/>
      <c r="T22" s="16"/>
    </row>
    <row r="23" spans="1:20" ht="24" customHeight="1">
      <c r="A23" s="1"/>
      <c r="B23" s="793"/>
      <c r="C23" s="25" t="s">
        <v>79</v>
      </c>
      <c r="D23" s="778" t="s">
        <v>552</v>
      </c>
      <c r="E23" s="778"/>
      <c r="F23" s="318">
        <v>4</v>
      </c>
      <c r="G23" s="340">
        <f t="shared" si="1"/>
        <v>2</v>
      </c>
      <c r="H23" s="260">
        <v>50</v>
      </c>
      <c r="I23" s="260">
        <v>2</v>
      </c>
      <c r="J23" s="337">
        <f t="shared" si="2"/>
        <v>100</v>
      </c>
      <c r="K23" s="353">
        <f>J23/J64</f>
        <v>1.5625E-2</v>
      </c>
      <c r="L23" s="82">
        <v>0.03</v>
      </c>
      <c r="M23" s="60">
        <f t="shared" si="0"/>
        <v>0</v>
      </c>
      <c r="N23" s="59">
        <f t="shared" si="3"/>
        <v>4</v>
      </c>
      <c r="O23" s="1">
        <f t="shared" si="4"/>
        <v>100</v>
      </c>
      <c r="P23" s="59">
        <f>Environment!I148</f>
        <v>0</v>
      </c>
      <c r="Q23" s="288">
        <f>N23/N79*100</f>
        <v>1.5625</v>
      </c>
      <c r="R23" s="288">
        <v>1</v>
      </c>
      <c r="T23" s="16">
        <v>2</v>
      </c>
    </row>
    <row r="24" spans="1:20" ht="24" customHeight="1">
      <c r="A24" s="1"/>
      <c r="B24" s="793"/>
      <c r="C24" s="25" t="s">
        <v>80</v>
      </c>
      <c r="D24" s="777" t="s">
        <v>203</v>
      </c>
      <c r="E24" s="777"/>
      <c r="F24" s="318">
        <v>11</v>
      </c>
      <c r="G24" s="340">
        <f t="shared" si="1"/>
        <v>5.5</v>
      </c>
      <c r="H24" s="259">
        <v>100</v>
      </c>
      <c r="I24" s="259">
        <v>4</v>
      </c>
      <c r="J24" s="337">
        <f t="shared" si="2"/>
        <v>400</v>
      </c>
      <c r="K24" s="353">
        <f>J24/J64</f>
        <v>6.25E-2</v>
      </c>
      <c r="L24" s="82">
        <v>6.0999999999999999E-2</v>
      </c>
      <c r="M24" s="60">
        <f t="shared" si="0"/>
        <v>0</v>
      </c>
      <c r="N24" s="59">
        <f t="shared" si="3"/>
        <v>16</v>
      </c>
      <c r="O24" s="1">
        <f t="shared" si="4"/>
        <v>400</v>
      </c>
      <c r="P24" s="59">
        <f>Environment!I149</f>
        <v>0</v>
      </c>
      <c r="Q24" s="288">
        <f>N24/N79*100</f>
        <v>6.25</v>
      </c>
      <c r="R24" s="288"/>
      <c r="T24" s="16">
        <v>2</v>
      </c>
    </row>
    <row r="25" spans="1:20" ht="24" customHeight="1">
      <c r="A25" s="1"/>
      <c r="B25" s="793"/>
      <c r="C25" s="25" t="s">
        <v>155</v>
      </c>
      <c r="D25" s="777" t="s">
        <v>144</v>
      </c>
      <c r="E25" s="777"/>
      <c r="F25" s="318">
        <v>4</v>
      </c>
      <c r="G25" s="340">
        <v>2</v>
      </c>
      <c r="H25" s="259">
        <v>0</v>
      </c>
      <c r="I25" s="259">
        <v>3</v>
      </c>
      <c r="J25" s="337">
        <f t="shared" si="2"/>
        <v>0</v>
      </c>
      <c r="K25" s="353"/>
      <c r="L25" s="82"/>
      <c r="M25" s="60">
        <f t="shared" si="0"/>
        <v>0</v>
      </c>
      <c r="N25" s="59">
        <f t="shared" si="3"/>
        <v>0</v>
      </c>
      <c r="O25" s="290">
        <f t="shared" si="4"/>
        <v>0</v>
      </c>
      <c r="P25" s="59">
        <f>Environment!I150</f>
        <v>0</v>
      </c>
      <c r="Q25" s="288">
        <f>N25/N79*100</f>
        <v>0</v>
      </c>
      <c r="R25" s="288"/>
      <c r="T25" s="16"/>
    </row>
    <row r="26" spans="1:20" ht="24" customHeight="1">
      <c r="A26" s="1"/>
      <c r="B26" s="279"/>
      <c r="C26" s="25" t="s">
        <v>576</v>
      </c>
      <c r="D26" s="775" t="s">
        <v>712</v>
      </c>
      <c r="E26" s="795"/>
      <c r="F26" s="315"/>
      <c r="G26" s="341"/>
      <c r="H26" s="261">
        <v>75</v>
      </c>
      <c r="I26" s="261">
        <v>0</v>
      </c>
      <c r="J26" s="337">
        <f t="shared" si="2"/>
        <v>0</v>
      </c>
      <c r="K26" s="353"/>
      <c r="L26" s="82">
        <v>1.4999999999999999E-2</v>
      </c>
      <c r="M26" s="60"/>
      <c r="N26" s="59">
        <f t="shared" si="3"/>
        <v>0</v>
      </c>
      <c r="O26" s="1">
        <f>I26*H26</f>
        <v>0</v>
      </c>
      <c r="P26" s="59"/>
      <c r="Q26" s="288">
        <f>N26/N79*100</f>
        <v>0</v>
      </c>
      <c r="R26" s="288"/>
      <c r="T26" s="16"/>
    </row>
    <row r="27" spans="1:20" ht="24" customHeight="1">
      <c r="A27" s="1"/>
      <c r="B27" s="250"/>
      <c r="C27" s="25"/>
      <c r="D27" s="778"/>
      <c r="E27" s="778"/>
      <c r="F27" s="316">
        <f>SUM(F10:F24)</f>
        <v>82</v>
      </c>
      <c r="G27" s="342">
        <f>SUM(G10:G24)</f>
        <v>41.5</v>
      </c>
      <c r="H27" s="328">
        <f>SUM(H10:H26)</f>
        <v>1250</v>
      </c>
      <c r="I27" s="328"/>
      <c r="J27" s="381">
        <f>SUM(J10:J26)</f>
        <v>2525</v>
      </c>
      <c r="K27" s="353">
        <f>K24+K23+K22+K21+K20+K19+K17+K16+K15+K14+K12+K11+K10</f>
        <v>0.39453125</v>
      </c>
      <c r="L27" s="82"/>
      <c r="M27" s="60"/>
      <c r="N27" s="59">
        <f t="shared" si="3"/>
        <v>0</v>
      </c>
      <c r="P27" s="59" t="e">
        <f>Environment!#REF!</f>
        <v>#REF!</v>
      </c>
      <c r="Q27" s="288">
        <f>N27/N79*100</f>
        <v>0</v>
      </c>
      <c r="R27" s="288"/>
      <c r="T27" s="16"/>
    </row>
    <row r="28" spans="1:20" ht="18">
      <c r="A28" s="1"/>
      <c r="B28" s="27"/>
      <c r="C28" s="252"/>
      <c r="D28" s="50"/>
      <c r="E28" s="50"/>
      <c r="F28" s="316">
        <f>SUM(F10:F24)</f>
        <v>82</v>
      </c>
      <c r="G28" s="343"/>
      <c r="H28" s="343"/>
      <c r="I28" s="253"/>
      <c r="J28" s="384"/>
      <c r="K28" s="353"/>
      <c r="L28" s="82"/>
      <c r="M28" s="60"/>
      <c r="N28" s="59">
        <f t="shared" si="3"/>
        <v>101</v>
      </c>
      <c r="O28" s="5">
        <f>SUM(O10:O26)</f>
        <v>2525</v>
      </c>
      <c r="P28" s="59" t="e">
        <f>SUM(P10:P27)</f>
        <v>#REF!</v>
      </c>
      <c r="Q28" s="288">
        <f>N28/N79*100</f>
        <v>39.453125</v>
      </c>
      <c r="R28" s="288"/>
      <c r="T28" s="16"/>
    </row>
    <row r="29" spans="1:20" ht="24" customHeight="1">
      <c r="A29" s="1"/>
      <c r="B29" s="776" t="s">
        <v>1</v>
      </c>
      <c r="C29" s="106" t="s">
        <v>86</v>
      </c>
      <c r="D29" s="775" t="s">
        <v>139</v>
      </c>
      <c r="E29" s="775"/>
      <c r="F29" s="318">
        <v>8</v>
      </c>
      <c r="G29" s="340">
        <f>F29*0.5</f>
        <v>4</v>
      </c>
      <c r="H29" s="107">
        <v>100</v>
      </c>
      <c r="I29" s="262">
        <v>4</v>
      </c>
      <c r="J29" s="338">
        <f>H29*I29</f>
        <v>400</v>
      </c>
      <c r="K29" s="353">
        <f>J29/J64</f>
        <v>6.25E-2</v>
      </c>
      <c r="L29" s="82">
        <v>6.0999999999999999E-2</v>
      </c>
      <c r="M29" s="60">
        <f>(P29*100/$O$66)/100</f>
        <v>0</v>
      </c>
      <c r="N29" s="59">
        <f t="shared" si="3"/>
        <v>16</v>
      </c>
      <c r="O29" s="1">
        <f t="shared" si="4"/>
        <v>400</v>
      </c>
      <c r="P29" s="59">
        <f>HealthWellbeing!I68</f>
        <v>0</v>
      </c>
      <c r="Q29" s="288">
        <f>N29/N79*100</f>
        <v>6.25</v>
      </c>
      <c r="R29" s="288"/>
      <c r="T29" s="16">
        <v>2</v>
      </c>
    </row>
    <row r="30" spans="1:20" ht="24" customHeight="1">
      <c r="A30" s="1"/>
      <c r="B30" s="776"/>
      <c r="C30" s="106" t="s">
        <v>87</v>
      </c>
      <c r="D30" s="775" t="s">
        <v>140</v>
      </c>
      <c r="E30" s="775"/>
      <c r="F30" s="318">
        <v>6</v>
      </c>
      <c r="G30" s="340">
        <f t="shared" ref="G30:G41" si="7">F30*0.5</f>
        <v>3</v>
      </c>
      <c r="H30" s="107">
        <v>100</v>
      </c>
      <c r="I30" s="262">
        <v>3</v>
      </c>
      <c r="J30" s="338">
        <f t="shared" ref="J30:J41" si="8">H30*I30</f>
        <v>300</v>
      </c>
      <c r="K30" s="353">
        <f>J30/J64</f>
        <v>4.6875E-2</v>
      </c>
      <c r="L30" s="82">
        <v>4.4999999999999998E-2</v>
      </c>
      <c r="M30" s="60">
        <f>(P30*100/$O$66)/100</f>
        <v>0</v>
      </c>
      <c r="N30" s="59">
        <f t="shared" si="3"/>
        <v>12</v>
      </c>
      <c r="O30" s="1">
        <f t="shared" si="4"/>
        <v>300</v>
      </c>
      <c r="P30" s="59">
        <f>HealthWellbeing!I69</f>
        <v>0</v>
      </c>
      <c r="Q30" s="288">
        <f>N30/N79*100</f>
        <v>4.6875</v>
      </c>
      <c r="R30" s="288"/>
      <c r="T30" s="16"/>
    </row>
    <row r="31" spans="1:20" ht="24" customHeight="1">
      <c r="A31" s="1"/>
      <c r="B31" s="776"/>
      <c r="C31" s="106" t="s">
        <v>88</v>
      </c>
      <c r="D31" s="796" t="s">
        <v>93</v>
      </c>
      <c r="E31" s="796"/>
      <c r="F31" s="318"/>
      <c r="G31" s="340">
        <f t="shared" si="7"/>
        <v>0</v>
      </c>
      <c r="H31" s="107">
        <v>0</v>
      </c>
      <c r="I31" s="107">
        <v>0</v>
      </c>
      <c r="J31" s="338">
        <f t="shared" si="8"/>
        <v>0</v>
      </c>
      <c r="K31" s="353"/>
      <c r="L31" s="82"/>
      <c r="M31" s="60"/>
      <c r="N31" s="59">
        <f t="shared" si="3"/>
        <v>0</v>
      </c>
      <c r="O31" s="1">
        <f t="shared" si="4"/>
        <v>0</v>
      </c>
      <c r="P31" s="59" t="e">
        <f>HealthWellbeing!#REF!</f>
        <v>#REF!</v>
      </c>
      <c r="Q31" s="288" t="e">
        <f>N31/#REF!*100</f>
        <v>#REF!</v>
      </c>
      <c r="R31" s="288"/>
      <c r="T31" s="16"/>
    </row>
    <row r="32" spans="1:20" ht="24" customHeight="1">
      <c r="A32" s="1"/>
      <c r="B32" s="776"/>
      <c r="C32" s="106" t="s">
        <v>89</v>
      </c>
      <c r="D32" s="778" t="s">
        <v>631</v>
      </c>
      <c r="E32" s="778"/>
      <c r="F32" s="318">
        <v>2</v>
      </c>
      <c r="G32" s="340">
        <f t="shared" si="7"/>
        <v>1</v>
      </c>
      <c r="H32" s="107">
        <v>50</v>
      </c>
      <c r="I32" s="266">
        <v>2</v>
      </c>
      <c r="J32" s="338">
        <f t="shared" si="8"/>
        <v>100</v>
      </c>
      <c r="K32" s="353">
        <f>J32/J64</f>
        <v>1.5625E-2</v>
      </c>
      <c r="L32" s="82">
        <v>1.4999999999999999E-2</v>
      </c>
      <c r="M32" s="60">
        <f>(P32*100/$O$66)/100</f>
        <v>0</v>
      </c>
      <c r="N32" s="59">
        <f t="shared" si="3"/>
        <v>4</v>
      </c>
      <c r="O32" s="1">
        <f t="shared" si="4"/>
        <v>100</v>
      </c>
      <c r="P32" s="59">
        <f>HealthWellbeing!I70</f>
        <v>0</v>
      </c>
      <c r="Q32" s="288">
        <f>N32/N79*100</f>
        <v>1.5625</v>
      </c>
      <c r="R32" s="288"/>
      <c r="T32" s="16"/>
    </row>
    <row r="33" spans="1:20" ht="24" customHeight="1">
      <c r="A33" s="1"/>
      <c r="B33" s="776"/>
      <c r="C33" s="106" t="s">
        <v>90</v>
      </c>
      <c r="D33" s="778" t="s">
        <v>633</v>
      </c>
      <c r="E33" s="778"/>
      <c r="F33" s="318">
        <v>2</v>
      </c>
      <c r="G33" s="340">
        <f t="shared" si="7"/>
        <v>1</v>
      </c>
      <c r="H33" s="107">
        <v>50</v>
      </c>
      <c r="I33" s="266">
        <v>2</v>
      </c>
      <c r="J33" s="338">
        <f t="shared" si="8"/>
        <v>100</v>
      </c>
      <c r="K33" s="353">
        <f>J33/J64</f>
        <v>1.5625E-2</v>
      </c>
      <c r="L33" s="82">
        <v>1.4999999999999999E-2</v>
      </c>
      <c r="M33" s="60"/>
      <c r="N33" s="59">
        <f t="shared" si="3"/>
        <v>4</v>
      </c>
      <c r="O33" s="1">
        <f t="shared" si="4"/>
        <v>100</v>
      </c>
      <c r="P33" s="59"/>
      <c r="Q33" s="288">
        <f>N33/N79*100</f>
        <v>1.5625</v>
      </c>
      <c r="R33" s="288"/>
      <c r="T33" s="16"/>
    </row>
    <row r="34" spans="1:20" ht="24" customHeight="1">
      <c r="A34" s="1"/>
      <c r="B34" s="776"/>
      <c r="C34" s="106" t="s">
        <v>146</v>
      </c>
      <c r="D34" s="778" t="s">
        <v>632</v>
      </c>
      <c r="E34" s="778"/>
      <c r="F34" s="318">
        <v>2</v>
      </c>
      <c r="G34" s="340">
        <f t="shared" si="7"/>
        <v>1</v>
      </c>
      <c r="H34" s="107">
        <v>50</v>
      </c>
      <c r="I34" s="266">
        <v>2</v>
      </c>
      <c r="J34" s="338">
        <f t="shared" si="8"/>
        <v>100</v>
      </c>
      <c r="K34" s="353">
        <f>J34/J64</f>
        <v>1.5625E-2</v>
      </c>
      <c r="L34" s="82">
        <v>1.4999999999999999E-2</v>
      </c>
      <c r="M34" s="60">
        <f>(P34*100/$O$66)/100</f>
        <v>0</v>
      </c>
      <c r="N34" s="59">
        <f t="shared" si="3"/>
        <v>4</v>
      </c>
      <c r="O34" s="1">
        <f t="shared" si="4"/>
        <v>100</v>
      </c>
      <c r="P34" s="59">
        <f>HealthWellbeing!I72</f>
        <v>0</v>
      </c>
      <c r="Q34" s="288">
        <f>N34/N79*100</f>
        <v>1.5625</v>
      </c>
      <c r="R34" s="288"/>
      <c r="T34" s="16"/>
    </row>
    <row r="35" spans="1:20" ht="24" customHeight="1">
      <c r="A35" s="1"/>
      <c r="B35" s="776"/>
      <c r="C35" s="106" t="s">
        <v>596</v>
      </c>
      <c r="D35" s="778" t="s">
        <v>642</v>
      </c>
      <c r="E35" s="778"/>
      <c r="F35" s="318">
        <v>2</v>
      </c>
      <c r="G35" s="340">
        <f t="shared" si="7"/>
        <v>1</v>
      </c>
      <c r="H35" s="107"/>
      <c r="I35" s="266"/>
      <c r="J35" s="338">
        <f t="shared" si="8"/>
        <v>0</v>
      </c>
      <c r="K35" s="353">
        <f>J35/J64</f>
        <v>0</v>
      </c>
      <c r="L35" s="82"/>
      <c r="M35" s="60">
        <f>(P35*100/$O$66)/100</f>
        <v>0</v>
      </c>
      <c r="N35" s="59">
        <f t="shared" si="3"/>
        <v>0</v>
      </c>
      <c r="O35" s="1">
        <f t="shared" si="4"/>
        <v>0</v>
      </c>
      <c r="P35" s="59">
        <f>HealthWellbeing!I73</f>
        <v>0</v>
      </c>
      <c r="Q35" s="288" t="e">
        <f>N35/N101*100</f>
        <v>#DIV/0!</v>
      </c>
      <c r="R35" s="288"/>
      <c r="T35" s="16"/>
    </row>
    <row r="36" spans="1:20" ht="24" customHeight="1">
      <c r="A36" s="1"/>
      <c r="B36" s="776"/>
      <c r="C36" s="106" t="s">
        <v>91</v>
      </c>
      <c r="D36" s="778" t="s">
        <v>95</v>
      </c>
      <c r="E36" s="778"/>
      <c r="F36" s="318">
        <v>4</v>
      </c>
      <c r="G36" s="340">
        <f t="shared" si="7"/>
        <v>2</v>
      </c>
      <c r="H36" s="107">
        <v>100</v>
      </c>
      <c r="I36" s="266">
        <v>1</v>
      </c>
      <c r="J36" s="338">
        <f t="shared" si="8"/>
        <v>100</v>
      </c>
      <c r="K36" s="353">
        <f>J36/J64</f>
        <v>1.5625E-2</v>
      </c>
      <c r="L36" s="82">
        <v>1.4999999999999999E-2</v>
      </c>
      <c r="M36" s="60">
        <f>(P36*100/$O$66)/100</f>
        <v>0</v>
      </c>
      <c r="N36" s="59">
        <f t="shared" si="3"/>
        <v>4</v>
      </c>
      <c r="O36" s="1">
        <f t="shared" si="4"/>
        <v>100</v>
      </c>
      <c r="P36" s="59">
        <f>HealthWellbeing!I74</f>
        <v>0</v>
      </c>
      <c r="Q36" s="288">
        <f>N36/N79*100</f>
        <v>1.5625</v>
      </c>
      <c r="R36" s="288"/>
      <c r="T36" s="16"/>
    </row>
    <row r="37" spans="1:20" ht="24" customHeight="1">
      <c r="A37" s="1"/>
      <c r="B37" s="776"/>
      <c r="C37" s="106" t="s">
        <v>92</v>
      </c>
      <c r="D37" s="778" t="s">
        <v>634</v>
      </c>
      <c r="E37" s="778"/>
      <c r="F37" s="318">
        <v>1</v>
      </c>
      <c r="G37" s="340">
        <f t="shared" si="7"/>
        <v>0.5</v>
      </c>
      <c r="H37" s="107">
        <v>50</v>
      </c>
      <c r="I37" s="266">
        <v>1</v>
      </c>
      <c r="J37" s="338">
        <f t="shared" si="8"/>
        <v>50</v>
      </c>
      <c r="K37" s="353">
        <f>J37/J64</f>
        <v>7.8125E-3</v>
      </c>
      <c r="L37" s="82">
        <v>8.0000000000000002E-3</v>
      </c>
      <c r="M37" s="60">
        <f>(P37*100/$O$66)/100</f>
        <v>0</v>
      </c>
      <c r="N37" s="59">
        <f t="shared" si="3"/>
        <v>2</v>
      </c>
      <c r="O37" s="1">
        <f t="shared" si="4"/>
        <v>50</v>
      </c>
      <c r="P37" s="59">
        <f>HealthWellbeing!I75</f>
        <v>0</v>
      </c>
      <c r="Q37" s="288">
        <f>N37/N79*100</f>
        <v>0.78125</v>
      </c>
      <c r="R37" s="288"/>
      <c r="T37" s="16"/>
    </row>
    <row r="38" spans="1:20" ht="24" customHeight="1">
      <c r="A38" s="1"/>
      <c r="B38" s="251"/>
      <c r="C38" s="106" t="s">
        <v>147</v>
      </c>
      <c r="D38" s="778" t="s">
        <v>149</v>
      </c>
      <c r="E38" s="778"/>
      <c r="F38" s="318">
        <v>3</v>
      </c>
      <c r="G38" s="340">
        <f t="shared" si="7"/>
        <v>1.5</v>
      </c>
      <c r="H38" s="107">
        <v>100</v>
      </c>
      <c r="I38" s="266">
        <v>1</v>
      </c>
      <c r="J38" s="338">
        <f t="shared" si="8"/>
        <v>100</v>
      </c>
      <c r="K38" s="353">
        <f>J38/J64</f>
        <v>1.5625E-2</v>
      </c>
      <c r="L38" s="82">
        <v>1.4999999999999999E-2</v>
      </c>
      <c r="M38" s="60" t="e">
        <f>(P38*100/$O$66)/100</f>
        <v>#REF!</v>
      </c>
      <c r="N38" s="59">
        <f t="shared" si="3"/>
        <v>4</v>
      </c>
      <c r="O38" s="1">
        <f t="shared" si="4"/>
        <v>100</v>
      </c>
      <c r="P38" s="59" t="e">
        <f>HealthWellbeing!#REF!</f>
        <v>#REF!</v>
      </c>
      <c r="Q38" s="288">
        <f>N38/N79*100</f>
        <v>1.5625</v>
      </c>
      <c r="R38" s="288"/>
      <c r="T38" s="16"/>
    </row>
    <row r="39" spans="1:20" ht="24" customHeight="1">
      <c r="A39" s="1"/>
      <c r="B39" s="251"/>
      <c r="C39" s="106" t="s">
        <v>148</v>
      </c>
      <c r="D39" s="286" t="s">
        <v>643</v>
      </c>
      <c r="E39" s="286"/>
      <c r="F39" s="318">
        <v>2</v>
      </c>
      <c r="G39" s="340">
        <f t="shared" si="7"/>
        <v>1</v>
      </c>
      <c r="H39" s="107"/>
      <c r="I39" s="266"/>
      <c r="J39" s="338"/>
      <c r="K39" s="353"/>
      <c r="L39" s="82"/>
      <c r="M39" s="60"/>
      <c r="N39" s="59">
        <f t="shared" si="3"/>
        <v>0</v>
      </c>
      <c r="O39" s="1">
        <f t="shared" si="4"/>
        <v>0</v>
      </c>
      <c r="P39" s="59"/>
      <c r="Q39" s="288">
        <f>N39/N79*100</f>
        <v>0</v>
      </c>
      <c r="R39" s="288"/>
      <c r="T39" s="16"/>
    </row>
    <row r="40" spans="1:20" ht="24" customHeight="1">
      <c r="A40" s="1"/>
      <c r="B40" s="251"/>
      <c r="C40" s="106" t="s">
        <v>592</v>
      </c>
      <c r="D40" s="286" t="s">
        <v>644</v>
      </c>
      <c r="E40" s="286"/>
      <c r="F40" s="318">
        <v>1</v>
      </c>
      <c r="G40" s="340">
        <f t="shared" si="7"/>
        <v>0.5</v>
      </c>
      <c r="H40" s="107"/>
      <c r="I40" s="266"/>
      <c r="J40" s="338"/>
      <c r="K40" s="353"/>
      <c r="L40" s="82"/>
      <c r="M40" s="60"/>
      <c r="N40" s="59">
        <f t="shared" si="3"/>
        <v>0</v>
      </c>
      <c r="O40" s="1">
        <f t="shared" si="4"/>
        <v>0</v>
      </c>
      <c r="P40" s="59"/>
      <c r="Q40" s="288">
        <f>N40/N79*100</f>
        <v>0</v>
      </c>
      <c r="R40" s="288"/>
      <c r="T40" s="16"/>
    </row>
    <row r="41" spans="1:20" ht="24" customHeight="1">
      <c r="A41" s="1"/>
      <c r="B41" s="251"/>
      <c r="C41" s="106" t="s">
        <v>600</v>
      </c>
      <c r="D41" s="777" t="s">
        <v>635</v>
      </c>
      <c r="E41" s="777"/>
      <c r="F41" s="318">
        <v>9</v>
      </c>
      <c r="G41" s="340">
        <f t="shared" si="7"/>
        <v>4.5</v>
      </c>
      <c r="H41" s="107">
        <v>100</v>
      </c>
      <c r="I41" s="265">
        <v>3</v>
      </c>
      <c r="J41" s="338">
        <f t="shared" si="8"/>
        <v>300</v>
      </c>
      <c r="K41" s="353">
        <f>J41/J64</f>
        <v>4.6875E-2</v>
      </c>
      <c r="L41" s="82">
        <v>4.4999999999999998E-2</v>
      </c>
      <c r="M41" s="60">
        <f>(P41*100/$O$66)/100</f>
        <v>0</v>
      </c>
      <c r="N41" s="59">
        <f t="shared" si="3"/>
        <v>12</v>
      </c>
      <c r="O41" s="1">
        <f t="shared" si="4"/>
        <v>300</v>
      </c>
      <c r="P41" s="59">
        <f>HealthWellbeing!I79</f>
        <v>0</v>
      </c>
      <c r="Q41" s="288">
        <f>N41/N79*100</f>
        <v>4.6875</v>
      </c>
      <c r="R41" s="288"/>
      <c r="T41" s="16"/>
    </row>
    <row r="42" spans="1:20" ht="24" customHeight="1" thickBot="1">
      <c r="A42" s="1"/>
      <c r="B42" s="251"/>
      <c r="C42" s="106"/>
      <c r="D42" s="778"/>
      <c r="E42" s="778"/>
      <c r="F42" s="316">
        <f>SUM(F29:F41)</f>
        <v>42</v>
      </c>
      <c r="G42" s="342">
        <f>SUM(G29:G41)</f>
        <v>21</v>
      </c>
      <c r="H42" s="328">
        <f>SUM(H29:H41)</f>
        <v>700</v>
      </c>
      <c r="I42" s="328"/>
      <c r="J42" s="385">
        <f t="shared" ref="J42" si="9">SUM(J29:J41)</f>
        <v>1550</v>
      </c>
      <c r="K42" s="356">
        <f>SUM(K29:K41)</f>
        <v>0.2421875</v>
      </c>
      <c r="L42" s="82"/>
      <c r="M42" s="60" t="e">
        <f>(P42*100/$O$66)/100</f>
        <v>#REF!</v>
      </c>
      <c r="N42" s="59">
        <f t="shared" si="3"/>
        <v>0</v>
      </c>
      <c r="P42" s="59" t="e">
        <f>HealthWellbeing!#REF!</f>
        <v>#REF!</v>
      </c>
      <c r="Q42" s="288">
        <f>N42/N79*100</f>
        <v>0</v>
      </c>
      <c r="R42" s="288"/>
      <c r="T42" s="16"/>
    </row>
    <row r="43" spans="1:20" ht="18.600000000000001" thickBot="1">
      <c r="A43" s="1"/>
      <c r="B43" s="28"/>
      <c r="C43" s="254"/>
      <c r="D43" s="50"/>
      <c r="E43" s="50"/>
      <c r="F43" s="301"/>
      <c r="G43" s="344"/>
      <c r="H43" s="8"/>
      <c r="I43" s="253"/>
      <c r="J43" s="384"/>
      <c r="K43" s="354"/>
      <c r="L43" s="296"/>
      <c r="M43" s="60"/>
      <c r="N43" s="59">
        <f t="shared" si="3"/>
        <v>62</v>
      </c>
      <c r="O43" s="282">
        <f>SUM(O29:O41)</f>
        <v>1550</v>
      </c>
      <c r="P43" s="5" t="e">
        <f>SUM(P29:P42)</f>
        <v>#REF!</v>
      </c>
      <c r="Q43" s="288">
        <f>N43/N79*100</f>
        <v>24.21875</v>
      </c>
      <c r="R43" s="288"/>
      <c r="T43" s="16"/>
    </row>
    <row r="44" spans="1:20" ht="24" customHeight="1">
      <c r="A44" s="1"/>
      <c r="B44" s="792" t="s">
        <v>53</v>
      </c>
      <c r="C44" s="108" t="s">
        <v>96</v>
      </c>
      <c r="D44" s="775" t="s">
        <v>243</v>
      </c>
      <c r="E44" s="775"/>
      <c r="F44" s="315">
        <v>8</v>
      </c>
      <c r="G44" s="341">
        <f>F44/2</f>
        <v>4</v>
      </c>
      <c r="H44" s="109">
        <v>100</v>
      </c>
      <c r="I44" s="263">
        <v>3</v>
      </c>
      <c r="J44" s="332">
        <f>I44*H44</f>
        <v>300</v>
      </c>
      <c r="K44" s="353">
        <f>J44/J64</f>
        <v>4.6875E-2</v>
      </c>
      <c r="L44" s="82">
        <v>4.4999999999999998E-2</v>
      </c>
      <c r="M44" s="60">
        <f t="shared" ref="M44:M51" si="10">(P44*100/$O$66)/100</f>
        <v>0</v>
      </c>
      <c r="N44" s="59">
        <f t="shared" si="3"/>
        <v>12</v>
      </c>
      <c r="O44" s="282">
        <f t="shared" si="4"/>
        <v>300</v>
      </c>
      <c r="P44" s="59">
        <f>Economic!I71</f>
        <v>0</v>
      </c>
      <c r="Q44" s="288">
        <f>N44/N79*100</f>
        <v>4.6875</v>
      </c>
      <c r="R44" s="288"/>
      <c r="T44" s="16">
        <v>2</v>
      </c>
    </row>
    <row r="45" spans="1:20" ht="24" customHeight="1">
      <c r="A45" s="1"/>
      <c r="B45" s="792"/>
      <c r="C45" s="108" t="s">
        <v>97</v>
      </c>
      <c r="D45" s="778" t="s">
        <v>574</v>
      </c>
      <c r="E45" s="778"/>
      <c r="F45" s="316">
        <v>6</v>
      </c>
      <c r="G45" s="341">
        <f t="shared" ref="G45:G50" si="11">F45/2</f>
        <v>3</v>
      </c>
      <c r="H45" s="109">
        <v>100</v>
      </c>
      <c r="I45" s="267">
        <v>3</v>
      </c>
      <c r="J45" s="332">
        <f t="shared" ref="J45:J50" si="12">I45*H45</f>
        <v>300</v>
      </c>
      <c r="K45" s="353">
        <f>J45/J64</f>
        <v>4.6875E-2</v>
      </c>
      <c r="L45" s="82">
        <v>4.4999999999999998E-2</v>
      </c>
      <c r="M45" s="60">
        <f t="shared" si="10"/>
        <v>0</v>
      </c>
      <c r="N45" s="59">
        <f t="shared" si="3"/>
        <v>12</v>
      </c>
      <c r="O45" s="282">
        <f t="shared" si="4"/>
        <v>300</v>
      </c>
      <c r="P45" s="59">
        <f>Economic!I72</f>
        <v>0</v>
      </c>
      <c r="Q45" s="288">
        <f>N45/N79*100</f>
        <v>4.6875</v>
      </c>
      <c r="R45" s="288"/>
      <c r="T45" s="16"/>
    </row>
    <row r="46" spans="1:20" ht="24" customHeight="1">
      <c r="A46" s="1"/>
      <c r="B46" s="792"/>
      <c r="C46" s="108" t="s">
        <v>98</v>
      </c>
      <c r="D46" s="777" t="s">
        <v>150</v>
      </c>
      <c r="E46" s="777"/>
      <c r="F46" s="317">
        <v>8</v>
      </c>
      <c r="G46" s="341">
        <f t="shared" si="11"/>
        <v>4</v>
      </c>
      <c r="H46" s="109">
        <v>100</v>
      </c>
      <c r="I46" s="264">
        <v>3</v>
      </c>
      <c r="J46" s="332">
        <f t="shared" si="12"/>
        <v>300</v>
      </c>
      <c r="K46" s="353">
        <f>J46/J64</f>
        <v>4.6875E-2</v>
      </c>
      <c r="L46" s="82">
        <v>4.4999999999999998E-2</v>
      </c>
      <c r="M46" s="60">
        <f t="shared" si="10"/>
        <v>0</v>
      </c>
      <c r="N46" s="59">
        <f t="shared" si="3"/>
        <v>12</v>
      </c>
      <c r="O46" s="282">
        <f t="shared" si="4"/>
        <v>300</v>
      </c>
      <c r="P46" s="59">
        <f>Economic!I73</f>
        <v>0</v>
      </c>
      <c r="Q46" s="288">
        <f>N46/N79*100</f>
        <v>4.6875</v>
      </c>
      <c r="R46" s="288"/>
      <c r="T46" s="16"/>
    </row>
    <row r="47" spans="1:20" ht="24" customHeight="1">
      <c r="A47" s="1"/>
      <c r="B47" s="792"/>
      <c r="C47" s="108" t="s">
        <v>99</v>
      </c>
      <c r="D47" s="778" t="s">
        <v>240</v>
      </c>
      <c r="E47" s="778"/>
      <c r="F47" s="316">
        <v>4</v>
      </c>
      <c r="G47" s="341">
        <f t="shared" si="11"/>
        <v>2</v>
      </c>
      <c r="H47" s="109">
        <v>100</v>
      </c>
      <c r="I47" s="267">
        <v>1</v>
      </c>
      <c r="J47" s="332">
        <f t="shared" si="12"/>
        <v>100</v>
      </c>
      <c r="K47" s="353">
        <f>J47/J64</f>
        <v>1.5625E-2</v>
      </c>
      <c r="L47" s="82">
        <v>1.4999999999999999E-2</v>
      </c>
      <c r="M47" s="60">
        <f t="shared" si="10"/>
        <v>0</v>
      </c>
      <c r="N47" s="59">
        <f t="shared" si="3"/>
        <v>4</v>
      </c>
      <c r="O47" s="282">
        <f t="shared" si="4"/>
        <v>100</v>
      </c>
      <c r="P47" s="59">
        <f>Economic!I74</f>
        <v>0</v>
      </c>
      <c r="Q47" s="288">
        <f>N47/N79*100</f>
        <v>1.5625</v>
      </c>
      <c r="R47" s="288"/>
      <c r="T47" s="16"/>
    </row>
    <row r="48" spans="1:20" ht="24" customHeight="1">
      <c r="A48" s="1"/>
      <c r="B48" s="792"/>
      <c r="C48" s="108" t="s">
        <v>152</v>
      </c>
      <c r="D48" s="778" t="s">
        <v>553</v>
      </c>
      <c r="E48" s="778"/>
      <c r="F48" s="316">
        <v>4</v>
      </c>
      <c r="G48" s="341">
        <f t="shared" si="11"/>
        <v>2</v>
      </c>
      <c r="H48" s="109">
        <v>150</v>
      </c>
      <c r="I48" s="267">
        <v>1</v>
      </c>
      <c r="J48" s="332">
        <f t="shared" si="12"/>
        <v>150</v>
      </c>
      <c r="K48" s="353">
        <f>J48/J64</f>
        <v>2.34375E-2</v>
      </c>
      <c r="L48" s="82">
        <v>1.4999999999999999E-2</v>
      </c>
      <c r="M48" s="60">
        <f t="shared" si="10"/>
        <v>0</v>
      </c>
      <c r="N48" s="59">
        <f t="shared" si="3"/>
        <v>6</v>
      </c>
      <c r="O48" s="282">
        <f t="shared" si="4"/>
        <v>150</v>
      </c>
      <c r="P48" s="59">
        <f>Economic!I75</f>
        <v>0</v>
      </c>
      <c r="Q48" s="288">
        <f>N48/N79*100</f>
        <v>2.34375</v>
      </c>
      <c r="R48" s="288"/>
      <c r="T48" s="16"/>
    </row>
    <row r="49" spans="1:20" ht="24" customHeight="1">
      <c r="A49" s="1"/>
      <c r="B49" s="792"/>
      <c r="C49" s="108" t="s">
        <v>153</v>
      </c>
      <c r="D49" s="778" t="s">
        <v>84</v>
      </c>
      <c r="E49" s="778"/>
      <c r="F49" s="316">
        <v>4</v>
      </c>
      <c r="G49" s="341">
        <f t="shared" si="11"/>
        <v>2</v>
      </c>
      <c r="H49" s="109">
        <v>100</v>
      </c>
      <c r="I49" s="267">
        <v>1</v>
      </c>
      <c r="J49" s="332">
        <f t="shared" si="12"/>
        <v>100</v>
      </c>
      <c r="K49" s="353">
        <f>J49/J64</f>
        <v>1.5625E-2</v>
      </c>
      <c r="L49" s="82">
        <v>1.4999999999999999E-2</v>
      </c>
      <c r="M49" s="60">
        <f t="shared" si="10"/>
        <v>0</v>
      </c>
      <c r="N49" s="59">
        <f t="shared" si="3"/>
        <v>4</v>
      </c>
      <c r="O49" s="282">
        <f t="shared" si="4"/>
        <v>100</v>
      </c>
      <c r="P49" s="59">
        <f>Economic!I76</f>
        <v>0</v>
      </c>
      <c r="Q49" s="288">
        <f>N49/N79*100</f>
        <v>1.5625</v>
      </c>
      <c r="R49" s="288"/>
      <c r="T49" s="16"/>
    </row>
    <row r="50" spans="1:20" ht="24" customHeight="1">
      <c r="A50" s="1"/>
      <c r="B50" s="792"/>
      <c r="C50" s="108" t="s">
        <v>154</v>
      </c>
      <c r="D50" s="777" t="s">
        <v>156</v>
      </c>
      <c r="E50" s="777"/>
      <c r="F50" s="317">
        <v>4</v>
      </c>
      <c r="G50" s="341">
        <f t="shared" si="11"/>
        <v>2</v>
      </c>
      <c r="H50" s="109">
        <v>100</v>
      </c>
      <c r="I50" s="264">
        <v>2</v>
      </c>
      <c r="J50" s="332">
        <f t="shared" si="12"/>
        <v>200</v>
      </c>
      <c r="K50" s="353">
        <f>J50/J64</f>
        <v>3.125E-2</v>
      </c>
      <c r="L50" s="82">
        <v>0.03</v>
      </c>
      <c r="M50" s="60">
        <f t="shared" si="10"/>
        <v>0</v>
      </c>
      <c r="N50" s="59">
        <f t="shared" si="3"/>
        <v>8</v>
      </c>
      <c r="O50" s="282">
        <f t="shared" si="4"/>
        <v>200</v>
      </c>
      <c r="P50" s="59">
        <f>Economic!I77</f>
        <v>0</v>
      </c>
      <c r="Q50" s="288">
        <f>N50/N79*100</f>
        <v>3.125</v>
      </c>
      <c r="R50" s="288"/>
      <c r="T50" s="16"/>
    </row>
    <row r="51" spans="1:20" ht="24" customHeight="1" thickBot="1">
      <c r="A51" s="1"/>
      <c r="B51" s="792"/>
      <c r="C51" s="108"/>
      <c r="D51" s="778"/>
      <c r="E51" s="778"/>
      <c r="F51" s="316">
        <f>SUM(F44:F50)</f>
        <v>38</v>
      </c>
      <c r="G51" s="342">
        <f>SUM(G44:G50)</f>
        <v>19</v>
      </c>
      <c r="H51" s="316">
        <f>SUM(H44:H50)</f>
        <v>750</v>
      </c>
      <c r="I51" s="316"/>
      <c r="J51" s="386">
        <f t="shared" ref="J51" si="13">SUM(J44:J50)</f>
        <v>1450</v>
      </c>
      <c r="K51" s="356">
        <f>SUM(K44:K50)</f>
        <v>0.2265625</v>
      </c>
      <c r="L51" s="82"/>
      <c r="M51" s="60" t="e">
        <f t="shared" si="10"/>
        <v>#REF!</v>
      </c>
      <c r="N51" s="59">
        <f t="shared" si="3"/>
        <v>0</v>
      </c>
      <c r="P51" s="59" t="e">
        <f>Economic!#REF!</f>
        <v>#REF!</v>
      </c>
      <c r="Q51" s="288">
        <f>N51/N79*100</f>
        <v>0</v>
      </c>
      <c r="R51" s="288"/>
      <c r="T51" s="16"/>
    </row>
    <row r="52" spans="1:20" ht="18.600000000000001" thickBot="1">
      <c r="A52" s="1"/>
      <c r="B52" s="28"/>
      <c r="C52" s="254"/>
      <c r="D52" s="50"/>
      <c r="E52" s="50"/>
      <c r="F52" s="50"/>
      <c r="G52" s="344"/>
      <c r="H52" s="9"/>
      <c r="I52" s="253"/>
      <c r="J52" s="384"/>
      <c r="K52" s="354"/>
      <c r="L52" s="296"/>
      <c r="M52" s="60"/>
      <c r="N52" s="59">
        <f t="shared" si="3"/>
        <v>58</v>
      </c>
      <c r="O52" s="282">
        <f>SUM(O44:O50)</f>
        <v>1450</v>
      </c>
      <c r="P52" s="5" t="e">
        <f>SUM(P44:P51)</f>
        <v>#REF!</v>
      </c>
      <c r="Q52" s="288">
        <f>N52/N79*100</f>
        <v>22.65625</v>
      </c>
      <c r="R52" s="288"/>
      <c r="T52" s="16"/>
    </row>
    <row r="53" spans="1:20" ht="24" customHeight="1">
      <c r="A53" s="1"/>
      <c r="B53" s="776" t="s">
        <v>100</v>
      </c>
      <c r="C53" s="106" t="s">
        <v>101</v>
      </c>
      <c r="D53" s="775" t="s">
        <v>636</v>
      </c>
      <c r="E53" s="775"/>
      <c r="F53" s="315">
        <v>6</v>
      </c>
      <c r="G53" s="341">
        <f>F53*0.5</f>
        <v>3</v>
      </c>
      <c r="H53" s="104">
        <v>100</v>
      </c>
      <c r="I53" s="261">
        <v>2</v>
      </c>
      <c r="J53" s="331">
        <f>H53*I53</f>
        <v>200</v>
      </c>
      <c r="K53" s="353">
        <f>J53/J64</f>
        <v>3.125E-2</v>
      </c>
      <c r="L53" s="82">
        <v>0.03</v>
      </c>
      <c r="M53" s="60">
        <f t="shared" ref="M53:M59" si="14">(P53*100/$O$66)/100</f>
        <v>0</v>
      </c>
      <c r="N53" s="59">
        <f t="shared" si="3"/>
        <v>8</v>
      </c>
      <c r="O53" s="282">
        <f t="shared" si="4"/>
        <v>200</v>
      </c>
      <c r="P53" s="59">
        <f>Quality!I86</f>
        <v>0</v>
      </c>
      <c r="Q53" s="288">
        <f>N53/N79*100</f>
        <v>3.125</v>
      </c>
      <c r="R53" s="288"/>
      <c r="T53" s="16">
        <v>1</v>
      </c>
    </row>
    <row r="54" spans="1:20" ht="24" customHeight="1">
      <c r="A54" s="1"/>
      <c r="B54" s="776"/>
      <c r="C54" s="106" t="s">
        <v>645</v>
      </c>
      <c r="D54" s="775" t="s">
        <v>637</v>
      </c>
      <c r="E54" s="775"/>
      <c r="F54" s="315">
        <v>6</v>
      </c>
      <c r="G54" s="341">
        <f t="shared" ref="G54:G59" si="15">F54*0.5</f>
        <v>3</v>
      </c>
      <c r="H54" s="104">
        <v>100</v>
      </c>
      <c r="I54" s="261">
        <v>2</v>
      </c>
      <c r="J54" s="331">
        <f t="shared" ref="J54:J61" si="16">H54*I54</f>
        <v>200</v>
      </c>
      <c r="K54" s="353">
        <f>J54/J64</f>
        <v>3.125E-2</v>
      </c>
      <c r="L54" s="82">
        <v>0.03</v>
      </c>
      <c r="M54" s="60">
        <f t="shared" si="14"/>
        <v>0</v>
      </c>
      <c r="N54" s="59">
        <f t="shared" si="3"/>
        <v>8</v>
      </c>
      <c r="O54" s="282">
        <f t="shared" si="4"/>
        <v>200</v>
      </c>
      <c r="P54" s="59">
        <f>Quality!I88</f>
        <v>0</v>
      </c>
      <c r="Q54" s="288">
        <f>N54/N79*100</f>
        <v>3.125</v>
      </c>
      <c r="R54" s="288"/>
      <c r="T54" s="16"/>
    </row>
    <row r="55" spans="1:20" ht="24" customHeight="1">
      <c r="A55" s="1"/>
      <c r="B55" s="776"/>
      <c r="C55" s="106" t="s">
        <v>646</v>
      </c>
      <c r="D55" s="800" t="s">
        <v>693</v>
      </c>
      <c r="E55" s="800"/>
      <c r="F55" s="316">
        <v>4</v>
      </c>
      <c r="G55" s="341">
        <f t="shared" si="15"/>
        <v>2</v>
      </c>
      <c r="H55" s="104">
        <v>50</v>
      </c>
      <c r="I55" s="260">
        <v>1</v>
      </c>
      <c r="J55" s="331">
        <f t="shared" si="16"/>
        <v>50</v>
      </c>
      <c r="K55" s="353">
        <f>J55/J64</f>
        <v>7.8125E-3</v>
      </c>
      <c r="L55" s="82">
        <v>8.0000000000000002E-3</v>
      </c>
      <c r="M55" s="60" t="e">
        <f t="shared" si="14"/>
        <v>#REF!</v>
      </c>
      <c r="N55" s="59">
        <f t="shared" si="3"/>
        <v>2</v>
      </c>
      <c r="O55" s="282">
        <f t="shared" si="4"/>
        <v>50</v>
      </c>
      <c r="P55" s="59" t="e">
        <f>Quality!#REF!</f>
        <v>#REF!</v>
      </c>
      <c r="Q55" s="288">
        <f>N55/N79*100</f>
        <v>0.78125</v>
      </c>
      <c r="R55" s="288"/>
      <c r="T55" s="16"/>
    </row>
    <row r="56" spans="1:20" ht="24" customHeight="1">
      <c r="A56" s="1"/>
      <c r="B56" s="776"/>
      <c r="C56" s="106" t="s">
        <v>102</v>
      </c>
      <c r="D56" s="775" t="s">
        <v>180</v>
      </c>
      <c r="E56" s="775"/>
      <c r="F56" s="315">
        <v>4</v>
      </c>
      <c r="G56" s="341">
        <f t="shared" si="15"/>
        <v>2</v>
      </c>
      <c r="H56" s="104">
        <v>100</v>
      </c>
      <c r="I56" s="261">
        <v>1</v>
      </c>
      <c r="J56" s="331">
        <f t="shared" si="16"/>
        <v>100</v>
      </c>
      <c r="K56" s="353">
        <f>J56/J64</f>
        <v>1.5625E-2</v>
      </c>
      <c r="L56" s="82">
        <v>1.4999999999999999E-2</v>
      </c>
      <c r="M56" s="60">
        <f t="shared" si="14"/>
        <v>0</v>
      </c>
      <c r="N56" s="59">
        <f t="shared" si="3"/>
        <v>4</v>
      </c>
      <c r="O56" s="282">
        <f t="shared" si="4"/>
        <v>100</v>
      </c>
      <c r="P56" s="59">
        <f>Quality!I90</f>
        <v>0</v>
      </c>
      <c r="Q56" s="288">
        <f>N56/N79*100</f>
        <v>1.5625</v>
      </c>
      <c r="R56" s="288"/>
      <c r="T56" s="16"/>
    </row>
    <row r="57" spans="1:20" ht="24" customHeight="1">
      <c r="A57" s="1"/>
      <c r="B57" s="776"/>
      <c r="C57" s="106" t="s">
        <v>626</v>
      </c>
      <c r="D57" s="775" t="s">
        <v>244</v>
      </c>
      <c r="E57" s="775"/>
      <c r="F57" s="315">
        <v>4</v>
      </c>
      <c r="G57" s="341">
        <f t="shared" si="15"/>
        <v>2</v>
      </c>
      <c r="H57" s="104">
        <v>100</v>
      </c>
      <c r="I57" s="261">
        <v>1</v>
      </c>
      <c r="J57" s="331">
        <f t="shared" si="16"/>
        <v>100</v>
      </c>
      <c r="K57" s="353">
        <f>J57/J64</f>
        <v>1.5625E-2</v>
      </c>
      <c r="L57" s="82">
        <v>1.4999999999999999E-2</v>
      </c>
      <c r="M57" s="60">
        <f t="shared" si="14"/>
        <v>0</v>
      </c>
      <c r="N57" s="59">
        <f t="shared" si="3"/>
        <v>4</v>
      </c>
      <c r="O57" s="282">
        <f t="shared" si="4"/>
        <v>100</v>
      </c>
      <c r="P57" s="59">
        <f>Quality!I92</f>
        <v>0</v>
      </c>
      <c r="Q57" s="288">
        <f>N57/N79*100</f>
        <v>1.5625</v>
      </c>
      <c r="R57" s="288"/>
      <c r="T57" s="16"/>
    </row>
    <row r="58" spans="1:20" ht="24" customHeight="1">
      <c r="A58" s="1"/>
      <c r="B58" s="776"/>
      <c r="C58" s="106" t="s">
        <v>627</v>
      </c>
      <c r="D58" s="778" t="s">
        <v>118</v>
      </c>
      <c r="E58" s="778"/>
      <c r="F58" s="316">
        <v>1</v>
      </c>
      <c r="G58" s="341">
        <f t="shared" si="15"/>
        <v>0.5</v>
      </c>
      <c r="H58" s="104">
        <v>25</v>
      </c>
      <c r="I58" s="260">
        <v>1</v>
      </c>
      <c r="J58" s="331">
        <f t="shared" si="16"/>
        <v>25</v>
      </c>
      <c r="K58" s="353">
        <f>J58/J64</f>
        <v>3.90625E-3</v>
      </c>
      <c r="L58" s="82">
        <v>4.0000000000000001E-3</v>
      </c>
      <c r="M58" s="60">
        <f t="shared" si="14"/>
        <v>0</v>
      </c>
      <c r="N58" s="59">
        <f t="shared" si="3"/>
        <v>1</v>
      </c>
      <c r="O58" s="282">
        <f t="shared" si="4"/>
        <v>25</v>
      </c>
      <c r="P58" s="59">
        <f>Quality!I93</f>
        <v>0</v>
      </c>
      <c r="Q58" s="288">
        <f>N58/N79*100</f>
        <v>0.390625</v>
      </c>
      <c r="R58" s="288"/>
      <c r="T58" s="16"/>
    </row>
    <row r="59" spans="1:20" ht="24" customHeight="1">
      <c r="A59" s="1"/>
      <c r="B59" s="776"/>
      <c r="C59" s="106" t="s">
        <v>158</v>
      </c>
      <c r="D59" s="778" t="s">
        <v>554</v>
      </c>
      <c r="E59" s="778"/>
      <c r="F59" s="316">
        <v>4</v>
      </c>
      <c r="G59" s="341">
        <f t="shared" si="15"/>
        <v>2</v>
      </c>
      <c r="H59" s="104">
        <v>100</v>
      </c>
      <c r="I59" s="260">
        <v>1</v>
      </c>
      <c r="J59" s="331">
        <f t="shared" si="16"/>
        <v>100</v>
      </c>
      <c r="K59" s="353">
        <f>J59/J64</f>
        <v>1.5625E-2</v>
      </c>
      <c r="L59" s="82">
        <v>1.4999999999999999E-2</v>
      </c>
      <c r="M59" s="60">
        <f t="shared" si="14"/>
        <v>0</v>
      </c>
      <c r="N59" s="59">
        <f t="shared" si="3"/>
        <v>4</v>
      </c>
      <c r="O59" s="282">
        <f t="shared" si="4"/>
        <v>100</v>
      </c>
      <c r="P59" s="59">
        <f>Quality!I94</f>
        <v>0</v>
      </c>
      <c r="Q59" s="288">
        <f>N59/N79*100</f>
        <v>1.5625</v>
      </c>
      <c r="R59" s="288">
        <v>1</v>
      </c>
      <c r="T59" s="16"/>
    </row>
    <row r="60" spans="1:20" ht="24" customHeight="1">
      <c r="A60" s="1"/>
      <c r="B60" s="251"/>
      <c r="C60" s="106" t="s">
        <v>595</v>
      </c>
      <c r="D60" s="286" t="s">
        <v>638</v>
      </c>
      <c r="E60" s="286"/>
      <c r="F60" s="316">
        <v>4</v>
      </c>
      <c r="G60" s="341">
        <f t="shared" ref="G60" si="17">F60*0.5</f>
        <v>2</v>
      </c>
      <c r="H60" s="104"/>
      <c r="I60" s="260"/>
      <c r="J60" s="331"/>
      <c r="K60" s="353"/>
      <c r="L60" s="82"/>
      <c r="M60" s="60"/>
      <c r="N60" s="59">
        <f t="shared" ref="N60" si="18">O60/25</f>
        <v>0</v>
      </c>
      <c r="O60" s="282">
        <f t="shared" ref="O60" si="19">I60*H60</f>
        <v>0</v>
      </c>
      <c r="P60" s="59"/>
      <c r="Q60" s="288"/>
      <c r="R60" s="288">
        <v>2</v>
      </c>
      <c r="T60" s="16"/>
    </row>
    <row r="61" spans="1:20" ht="24" customHeight="1">
      <c r="A61" s="1"/>
      <c r="B61" s="251"/>
      <c r="C61" s="106" t="s">
        <v>647</v>
      </c>
      <c r="D61" s="778" t="s">
        <v>160</v>
      </c>
      <c r="E61" s="778"/>
      <c r="F61" s="316">
        <v>4</v>
      </c>
      <c r="G61" s="341">
        <f>F61*0.5</f>
        <v>2</v>
      </c>
      <c r="H61" s="104">
        <v>100</v>
      </c>
      <c r="I61" s="260">
        <v>1</v>
      </c>
      <c r="J61" s="331">
        <f t="shared" si="16"/>
        <v>100</v>
      </c>
      <c r="K61" s="353">
        <f>J61/J64</f>
        <v>1.5625E-2</v>
      </c>
      <c r="L61" s="82">
        <v>1.4999999999999999E-2</v>
      </c>
      <c r="M61" s="60">
        <f>(P61*100/$O$66)/100</f>
        <v>0</v>
      </c>
      <c r="N61" s="59">
        <f t="shared" si="3"/>
        <v>4</v>
      </c>
      <c r="O61" s="282">
        <f t="shared" si="4"/>
        <v>100</v>
      </c>
      <c r="P61" s="59">
        <f>Quality!I95</f>
        <v>0</v>
      </c>
      <c r="Q61" s="288">
        <f>N61/N79*100</f>
        <v>1.5625</v>
      </c>
      <c r="R61" s="288">
        <v>1</v>
      </c>
      <c r="T61" s="16" t="s">
        <v>667</v>
      </c>
    </row>
    <row r="62" spans="1:20" ht="24" customHeight="1">
      <c r="A62" s="1"/>
      <c r="B62" s="251"/>
      <c r="C62" s="106"/>
      <c r="D62" s="286"/>
      <c r="E62" s="286"/>
      <c r="F62" s="316"/>
      <c r="G62" s="345"/>
      <c r="H62" s="104"/>
      <c r="I62" s="260"/>
      <c r="J62" s="330"/>
      <c r="K62" s="353"/>
      <c r="L62" s="82"/>
      <c r="M62" s="60"/>
      <c r="N62" s="59"/>
      <c r="O62" s="282"/>
      <c r="P62" s="59"/>
      <c r="Q62" s="288"/>
      <c r="R62" s="288"/>
      <c r="T62" s="16"/>
    </row>
    <row r="63" spans="1:20" ht="24" customHeight="1">
      <c r="A63" s="1"/>
      <c r="B63" s="251"/>
      <c r="C63" s="106"/>
      <c r="D63" s="778" t="s">
        <v>599</v>
      </c>
      <c r="E63" s="778"/>
      <c r="F63" s="316">
        <f>SUM(F53:F61)</f>
        <v>37</v>
      </c>
      <c r="G63" s="342">
        <f>SUM(G53:G61)</f>
        <v>18.5</v>
      </c>
      <c r="H63" s="316">
        <f>SUM(H53:H61)</f>
        <v>675</v>
      </c>
      <c r="I63" s="316"/>
      <c r="J63" s="386">
        <f>SUM(J53:J61)</f>
        <v>875</v>
      </c>
      <c r="K63" s="356">
        <f>SUM(K53:K61)</f>
        <v>0.13671875</v>
      </c>
      <c r="L63" s="82"/>
      <c r="M63" s="60"/>
      <c r="N63" s="59">
        <f t="shared" si="3"/>
        <v>0</v>
      </c>
      <c r="P63" s="59"/>
      <c r="Q63" s="288">
        <f>N63/N79*100</f>
        <v>0</v>
      </c>
      <c r="R63" s="288"/>
    </row>
    <row r="64" spans="1:20" ht="24" customHeight="1" thickBot="1">
      <c r="A64" s="1"/>
      <c r="B64" s="251"/>
      <c r="C64" s="106"/>
      <c r="D64" s="286"/>
      <c r="E64" s="286"/>
      <c r="F64" s="286">
        <f>F63+F51+F42+F27</f>
        <v>199</v>
      </c>
      <c r="G64" s="346">
        <f>G63+G51+G42+G27</f>
        <v>100</v>
      </c>
      <c r="H64" s="109"/>
      <c r="I64" s="327"/>
      <c r="J64" s="327">
        <f>J63+J51+J42+J27</f>
        <v>6400</v>
      </c>
      <c r="K64" s="353">
        <f>K63+K51+K42+K27</f>
        <v>1</v>
      </c>
      <c r="L64" s="82"/>
      <c r="M64" s="60"/>
      <c r="N64" s="59"/>
      <c r="P64" s="59"/>
      <c r="Q64" s="288"/>
      <c r="R64" s="288"/>
    </row>
    <row r="65" spans="1:20" ht="18.600000000000001" thickBot="1">
      <c r="A65" s="1"/>
      <c r="B65" s="29"/>
      <c r="C65" s="254"/>
      <c r="D65" s="50"/>
      <c r="E65" s="50"/>
      <c r="F65" s="301"/>
      <c r="G65" s="344"/>
      <c r="H65" s="9"/>
      <c r="I65" s="253"/>
      <c r="J65" s="384"/>
      <c r="K65" s="355"/>
      <c r="L65" s="61"/>
      <c r="M65" s="61"/>
      <c r="N65" s="59">
        <f t="shared" si="3"/>
        <v>35</v>
      </c>
      <c r="O65" s="282">
        <f>SUM(O53:O61)</f>
        <v>875</v>
      </c>
      <c r="P65" s="5" t="e">
        <f>SUM(P53:P61)</f>
        <v>#REF!</v>
      </c>
      <c r="Q65" s="288">
        <f>N65/N79*100</f>
        <v>13.671875</v>
      </c>
      <c r="R65" s="288"/>
    </row>
    <row r="66" spans="1:20" ht="21.75" hidden="1" customHeight="1">
      <c r="A66" s="1"/>
      <c r="B66" s="361" t="s">
        <v>42</v>
      </c>
      <c r="C66" s="106" t="s">
        <v>103</v>
      </c>
      <c r="D66" s="796" t="str">
        <f>Location!C6</f>
        <v>OPTIONS FOR TRANSPORTATION</v>
      </c>
      <c r="E66" s="796"/>
      <c r="F66" s="302"/>
      <c r="G66" s="347"/>
      <c r="H66" s="104">
        <v>0</v>
      </c>
      <c r="I66" s="104">
        <v>0</v>
      </c>
      <c r="J66" s="333"/>
      <c r="K66" s="339"/>
      <c r="L66" s="1"/>
      <c r="M66" s="1"/>
      <c r="N66" s="59">
        <f t="shared" si="3"/>
        <v>256</v>
      </c>
      <c r="O66" s="5">
        <f>O65+O52+O43+O28</f>
        <v>6400</v>
      </c>
      <c r="P66" s="5" t="e">
        <f>P65+P52+P43+P28</f>
        <v>#REF!</v>
      </c>
      <c r="Q66" s="293" t="e">
        <f>N66/N134*100</f>
        <v>#DIV/0!</v>
      </c>
      <c r="R66" s="288"/>
    </row>
    <row r="67" spans="1:20" ht="24" customHeight="1">
      <c r="A67" s="1"/>
      <c r="B67" s="809" t="s">
        <v>620</v>
      </c>
      <c r="C67" s="25" t="s">
        <v>75</v>
      </c>
      <c r="D67" s="778" t="str">
        <f>D14</f>
        <v>INTERNAL WATER USE</v>
      </c>
      <c r="E67" s="778"/>
      <c r="F67" s="316">
        <v>2</v>
      </c>
      <c r="G67" s="341">
        <f>F67*0.5</f>
        <v>1</v>
      </c>
      <c r="H67" s="104"/>
      <c r="I67" s="260"/>
      <c r="J67" s="331"/>
      <c r="K67" s="353"/>
      <c r="L67" s="82"/>
      <c r="M67" s="60"/>
      <c r="N67" s="59">
        <f t="shared" ref="N67:N71" si="20">O67/25</f>
        <v>0</v>
      </c>
      <c r="O67" s="282">
        <f t="shared" ref="O67:O71" si="21">I67*H67</f>
        <v>0</v>
      </c>
      <c r="P67" s="59">
        <f>Quality!I102</f>
        <v>0</v>
      </c>
      <c r="Q67" s="288" t="e">
        <f>N67/N88*100</f>
        <v>#DIV/0!</v>
      </c>
      <c r="R67" s="288"/>
    </row>
    <row r="68" spans="1:20" ht="24" customHeight="1">
      <c r="A68" s="1"/>
      <c r="B68" s="809"/>
      <c r="C68" s="106" t="s">
        <v>622</v>
      </c>
      <c r="D68" s="778" t="str">
        <f>D19</f>
        <v>EMBODIED IMPACT OF HOMES</v>
      </c>
      <c r="E68" s="778"/>
      <c r="F68" s="316">
        <v>3</v>
      </c>
      <c r="G68" s="341">
        <f t="shared" ref="G68:G74" si="22">F68*0.5</f>
        <v>1.5</v>
      </c>
      <c r="H68" s="104"/>
      <c r="I68" s="260"/>
      <c r="J68" s="331"/>
      <c r="K68" s="353"/>
      <c r="L68" s="82"/>
      <c r="M68" s="60"/>
      <c r="N68" s="59">
        <f t="shared" si="20"/>
        <v>0</v>
      </c>
      <c r="O68" s="282">
        <f t="shared" si="21"/>
        <v>0</v>
      </c>
      <c r="P68" s="59">
        <f>Quality!I103</f>
        <v>0</v>
      </c>
      <c r="Q68" s="288" t="e">
        <f>N68/N88*100</f>
        <v>#DIV/0!</v>
      </c>
      <c r="R68" s="288">
        <v>1</v>
      </c>
    </row>
    <row r="69" spans="1:20" ht="24" customHeight="1">
      <c r="A69" s="1"/>
      <c r="B69" s="809"/>
      <c r="C69" s="106" t="s">
        <v>623</v>
      </c>
      <c r="D69" s="778" t="str">
        <f>D20</f>
        <v>WASTE MANAGEMENT DURING CONSTRUCTION</v>
      </c>
      <c r="E69" s="794"/>
      <c r="F69" s="316">
        <v>2</v>
      </c>
      <c r="G69" s="341">
        <f t="shared" si="22"/>
        <v>1</v>
      </c>
      <c r="H69" s="104"/>
      <c r="I69" s="260"/>
      <c r="J69" s="331"/>
      <c r="K69" s="353"/>
      <c r="L69" s="82"/>
      <c r="M69" s="60"/>
      <c r="N69" s="59">
        <f t="shared" si="20"/>
        <v>0</v>
      </c>
      <c r="O69" s="282">
        <f t="shared" si="21"/>
        <v>0</v>
      </c>
      <c r="P69" s="59"/>
      <c r="Q69" s="288"/>
      <c r="R69" s="288">
        <v>2</v>
      </c>
    </row>
    <row r="70" spans="1:20" ht="24" customHeight="1">
      <c r="A70" s="1"/>
      <c r="B70" s="809"/>
      <c r="C70" s="106" t="s">
        <v>639</v>
      </c>
      <c r="D70" s="778" t="str">
        <f>D23</f>
        <v>ENVIRONMENTAL PRODUCT DECLARATION</v>
      </c>
      <c r="E70" s="794"/>
      <c r="F70" s="316">
        <v>2</v>
      </c>
      <c r="G70" s="341">
        <f t="shared" si="22"/>
        <v>1</v>
      </c>
      <c r="H70" s="104"/>
      <c r="I70" s="260"/>
      <c r="J70" s="331"/>
      <c r="K70" s="353"/>
      <c r="L70" s="82"/>
      <c r="M70" s="60"/>
      <c r="N70" s="59"/>
      <c r="O70" s="282"/>
      <c r="P70" s="59"/>
      <c r="Q70" s="288"/>
      <c r="R70" s="288"/>
    </row>
    <row r="71" spans="1:20" ht="24" customHeight="1">
      <c r="A71" s="1"/>
      <c r="B71" s="809"/>
      <c r="C71" s="106" t="s">
        <v>624</v>
      </c>
      <c r="D71" s="778" t="str">
        <f>D24</f>
        <v>TRANSPORT IMPACT</v>
      </c>
      <c r="E71" s="778"/>
      <c r="F71" s="316">
        <v>2</v>
      </c>
      <c r="G71" s="341">
        <f t="shared" si="22"/>
        <v>1</v>
      </c>
      <c r="H71" s="104"/>
      <c r="I71" s="260"/>
      <c r="J71" s="331"/>
      <c r="K71" s="353"/>
      <c r="L71" s="82"/>
      <c r="M71" s="60"/>
      <c r="N71" s="59">
        <f t="shared" si="20"/>
        <v>0</v>
      </c>
      <c r="O71" s="282">
        <f t="shared" si="21"/>
        <v>0</v>
      </c>
      <c r="P71" s="59">
        <f>Quality!I104</f>
        <v>0</v>
      </c>
      <c r="Q71" s="288" t="e">
        <f>N71/N88*100</f>
        <v>#DIV/0!</v>
      </c>
      <c r="R71" s="288">
        <v>1</v>
      </c>
    </row>
    <row r="72" spans="1:20" ht="24" customHeight="1">
      <c r="A72" s="1"/>
      <c r="B72" s="809"/>
      <c r="C72" s="106" t="s">
        <v>86</v>
      </c>
      <c r="D72" s="778" t="str">
        <f>D29</f>
        <v>INDOOR AIR QUALITY - VENTILATION*</v>
      </c>
      <c r="E72" s="794"/>
      <c r="F72" s="316">
        <v>1</v>
      </c>
      <c r="G72" s="341">
        <f t="shared" si="22"/>
        <v>0.5</v>
      </c>
      <c r="H72" s="104"/>
      <c r="I72" s="260"/>
      <c r="J72" s="331"/>
      <c r="K72" s="353"/>
      <c r="L72" s="82"/>
      <c r="M72" s="60"/>
      <c r="N72" s="59"/>
      <c r="O72" s="282"/>
      <c r="P72" s="59"/>
      <c r="Q72" s="288"/>
      <c r="R72" s="288"/>
    </row>
    <row r="73" spans="1:20" ht="24" customHeight="1">
      <c r="A73" s="1"/>
      <c r="B73" s="809"/>
      <c r="C73" s="106" t="s">
        <v>625</v>
      </c>
      <c r="D73" s="778" t="s">
        <v>638</v>
      </c>
      <c r="E73" s="794"/>
      <c r="F73" s="316">
        <v>4</v>
      </c>
      <c r="G73" s="341">
        <f t="shared" si="22"/>
        <v>2</v>
      </c>
      <c r="H73" s="104"/>
      <c r="I73" s="260"/>
      <c r="J73" s="330"/>
      <c r="K73" s="353"/>
      <c r="L73" s="82"/>
      <c r="M73" s="60"/>
      <c r="N73" s="59"/>
      <c r="O73" s="282"/>
      <c r="P73" s="59"/>
      <c r="Q73" s="288"/>
      <c r="R73" s="288"/>
      <c r="T73" s="16">
        <v>6</v>
      </c>
    </row>
    <row r="74" spans="1:20" ht="24" customHeight="1">
      <c r="A74" s="1"/>
      <c r="B74" s="809"/>
      <c r="C74" s="106" t="s">
        <v>625</v>
      </c>
      <c r="D74" s="778" t="s">
        <v>638</v>
      </c>
      <c r="E74" s="794"/>
      <c r="F74" s="316">
        <v>3</v>
      </c>
      <c r="G74" s="341">
        <f t="shared" si="22"/>
        <v>1.5</v>
      </c>
      <c r="H74" s="104"/>
      <c r="I74" s="260"/>
      <c r="J74" s="330"/>
      <c r="K74" s="353"/>
      <c r="L74" s="82"/>
      <c r="M74" s="60"/>
      <c r="N74" s="59"/>
      <c r="O74" s="282"/>
      <c r="P74" s="59"/>
      <c r="Q74" s="288"/>
      <c r="R74" s="288"/>
    </row>
    <row r="75" spans="1:20" ht="24" customHeight="1">
      <c r="A75" s="1"/>
      <c r="B75" s="809"/>
      <c r="C75" s="106"/>
      <c r="D75" s="778" t="s">
        <v>599</v>
      </c>
      <c r="E75" s="778"/>
      <c r="F75" s="316">
        <f>SUM(F67:F74)</f>
        <v>19</v>
      </c>
      <c r="G75" s="342">
        <f>SUM(G67:G74)</f>
        <v>9.5</v>
      </c>
      <c r="H75" s="316"/>
      <c r="I75" s="316"/>
      <c r="J75" s="386"/>
      <c r="K75" s="356"/>
      <c r="L75" s="82"/>
      <c r="M75" s="60"/>
      <c r="N75" s="59">
        <f t="shared" ref="N75" si="23">O75/25</f>
        <v>0</v>
      </c>
      <c r="P75" s="59"/>
      <c r="Q75" s="288" t="e">
        <f>N75/N88*100</f>
        <v>#DIV/0!</v>
      </c>
      <c r="R75" s="288"/>
      <c r="T75" s="16">
        <f>SUM(T10:T73)</f>
        <v>27</v>
      </c>
    </row>
    <row r="76" spans="1:20" ht="24" customHeight="1">
      <c r="A76" s="106"/>
      <c r="B76" s="106"/>
      <c r="C76" s="106"/>
      <c r="D76" s="286"/>
      <c r="E76" s="286"/>
      <c r="F76" s="286"/>
      <c r="G76" s="346"/>
      <c r="H76" s="109"/>
      <c r="I76" s="327"/>
      <c r="J76" s="327"/>
      <c r="K76" s="353"/>
      <c r="L76" s="82"/>
      <c r="M76" s="60"/>
      <c r="N76" s="59"/>
      <c r="P76" s="59"/>
      <c r="Q76" s="288"/>
      <c r="R76" s="288"/>
    </row>
    <row r="77" spans="1:20" ht="24" customHeight="1">
      <c r="A77" s="106"/>
      <c r="B77" s="106"/>
      <c r="C77" s="254"/>
      <c r="D77" s="50"/>
      <c r="E77" s="50"/>
      <c r="F77" s="286"/>
      <c r="G77" s="346"/>
      <c r="H77" s="109"/>
      <c r="I77" s="327"/>
      <c r="J77" s="327"/>
      <c r="K77" s="353"/>
      <c r="L77" s="82"/>
      <c r="M77" s="60"/>
      <c r="N77" s="59"/>
      <c r="P77" s="59"/>
      <c r="Q77" s="288"/>
      <c r="R77" s="288"/>
    </row>
    <row r="78" spans="1:20" ht="21.75" customHeight="1">
      <c r="A78" s="1"/>
      <c r="B78" s="809" t="s">
        <v>621</v>
      </c>
      <c r="C78" s="106" t="s">
        <v>104</v>
      </c>
      <c r="D78" s="777" t="s">
        <v>648</v>
      </c>
      <c r="E78" s="777"/>
      <c r="F78" s="300"/>
      <c r="G78" s="348"/>
      <c r="H78" s="104">
        <v>20</v>
      </c>
      <c r="I78" s="259">
        <v>3</v>
      </c>
      <c r="J78" s="329"/>
      <c r="K78" s="339"/>
      <c r="L78" s="1"/>
      <c r="M78" s="1"/>
      <c r="N78" s="59">
        <f t="shared" si="3"/>
        <v>0</v>
      </c>
      <c r="R78" s="288"/>
    </row>
    <row r="79" spans="1:20" ht="21.75" customHeight="1">
      <c r="A79" s="1"/>
      <c r="B79" s="809"/>
      <c r="C79" s="106" t="s">
        <v>105</v>
      </c>
      <c r="D79" s="777" t="s">
        <v>649</v>
      </c>
      <c r="E79" s="777"/>
      <c r="F79" s="300"/>
      <c r="G79" s="348"/>
      <c r="H79" s="104">
        <v>20</v>
      </c>
      <c r="I79" s="259">
        <v>3</v>
      </c>
      <c r="J79" s="329"/>
      <c r="K79" s="339"/>
      <c r="L79" s="1"/>
      <c r="M79" s="1"/>
      <c r="N79" s="59">
        <f t="shared" si="3"/>
        <v>256</v>
      </c>
      <c r="O79" s="282">
        <f>O65+O52+O43+O28</f>
        <v>6400</v>
      </c>
      <c r="R79" s="288">
        <f>SUM(R10:R78)</f>
        <v>21</v>
      </c>
    </row>
    <row r="80" spans="1:20" ht="21.75" customHeight="1">
      <c r="A80" s="1"/>
      <c r="B80" s="809"/>
      <c r="C80" s="106" t="s">
        <v>120</v>
      </c>
      <c r="D80" s="777" t="s">
        <v>650</v>
      </c>
      <c r="E80" s="777"/>
      <c r="F80" s="300"/>
      <c r="G80" s="348"/>
      <c r="H80" s="104">
        <v>20</v>
      </c>
      <c r="I80" s="259">
        <v>3</v>
      </c>
      <c r="J80" s="329"/>
      <c r="K80" s="339"/>
      <c r="L80" s="1"/>
      <c r="M80" s="1"/>
      <c r="R80" s="288"/>
    </row>
    <row r="81" spans="1:18" ht="21.75" customHeight="1">
      <c r="A81" s="1"/>
      <c r="B81" s="809"/>
      <c r="C81" s="106" t="s">
        <v>106</v>
      </c>
      <c r="D81" s="777" t="s">
        <v>651</v>
      </c>
      <c r="E81" s="777"/>
      <c r="F81" s="300"/>
      <c r="G81" s="348"/>
      <c r="H81" s="104">
        <v>20</v>
      </c>
      <c r="I81" s="259">
        <v>3</v>
      </c>
      <c r="J81" s="329"/>
      <c r="K81" s="339"/>
      <c r="L81" s="1"/>
      <c r="M81" s="1"/>
      <c r="R81" s="288"/>
    </row>
    <row r="82" spans="1:18" ht="21.75" hidden="1" customHeight="1">
      <c r="A82" s="1"/>
      <c r="B82" s="809"/>
      <c r="C82" s="106" t="s">
        <v>107</v>
      </c>
      <c r="D82" s="777" t="str">
        <f>Location!C32</f>
        <v>ACCESS TO AMENITIES</v>
      </c>
      <c r="E82" s="777"/>
      <c r="F82" s="300"/>
      <c r="G82" s="348"/>
      <c r="H82" s="104">
        <v>0</v>
      </c>
      <c r="I82" s="259">
        <v>0</v>
      </c>
      <c r="J82" s="329"/>
      <c r="K82" s="339"/>
      <c r="L82" s="1"/>
      <c r="M82" s="1"/>
      <c r="R82" s="288"/>
    </row>
    <row r="83" spans="1:18" ht="21.75" customHeight="1">
      <c r="A83" s="1"/>
      <c r="B83" s="809"/>
      <c r="C83" s="106" t="s">
        <v>108</v>
      </c>
      <c r="D83" s="777" t="s">
        <v>652</v>
      </c>
      <c r="E83" s="777"/>
      <c r="F83" s="300"/>
      <c r="G83" s="348"/>
      <c r="H83" s="104">
        <v>20</v>
      </c>
      <c r="I83" s="259">
        <v>3</v>
      </c>
      <c r="J83" s="329"/>
      <c r="K83" s="339"/>
      <c r="L83" s="1"/>
      <c r="M83" s="1"/>
      <c r="R83" s="288"/>
    </row>
    <row r="84" spans="1:18" ht="21.75" customHeight="1">
      <c r="A84" s="1"/>
      <c r="B84" s="809"/>
      <c r="C84" s="106" t="s">
        <v>109</v>
      </c>
      <c r="D84" s="777" t="s">
        <v>653</v>
      </c>
      <c r="E84" s="777"/>
      <c r="F84" s="300"/>
      <c r="G84" s="348"/>
      <c r="H84" s="104">
        <v>20</v>
      </c>
      <c r="I84" s="259">
        <v>3</v>
      </c>
      <c r="J84" s="329"/>
      <c r="K84" s="339"/>
      <c r="L84" s="1"/>
      <c r="M84" s="1"/>
      <c r="R84" s="288"/>
    </row>
    <row r="85" spans="1:18" ht="21.75" customHeight="1">
      <c r="A85" s="1"/>
      <c r="B85" s="809"/>
      <c r="C85" s="106" t="s">
        <v>110</v>
      </c>
      <c r="D85" s="777" t="s">
        <v>654</v>
      </c>
      <c r="E85" s="777"/>
      <c r="F85" s="300"/>
      <c r="G85" s="348"/>
      <c r="H85" s="104">
        <v>20</v>
      </c>
      <c r="I85" s="259">
        <v>3</v>
      </c>
      <c r="J85" s="329"/>
      <c r="K85" s="339"/>
      <c r="L85" s="1"/>
      <c r="M85" s="1"/>
      <c r="R85" s="288"/>
    </row>
    <row r="86" spans="1:18" ht="21.75" customHeight="1">
      <c r="A86" s="1"/>
      <c r="B86" s="809"/>
      <c r="C86" s="106" t="s">
        <v>111</v>
      </c>
      <c r="D86" s="777" t="s">
        <v>655</v>
      </c>
      <c r="E86" s="777"/>
      <c r="F86" s="300"/>
      <c r="G86" s="348"/>
      <c r="H86" s="104">
        <v>50</v>
      </c>
      <c r="I86" s="259">
        <v>3</v>
      </c>
      <c r="J86" s="329"/>
      <c r="K86" s="339"/>
      <c r="L86" s="1"/>
      <c r="M86" s="1"/>
      <c r="R86" s="288"/>
    </row>
    <row r="87" spans="1:18" ht="21.75" customHeight="1">
      <c r="A87" s="1"/>
      <c r="B87" s="809"/>
      <c r="C87" s="106" t="s">
        <v>112</v>
      </c>
      <c r="D87" s="777" t="s">
        <v>656</v>
      </c>
      <c r="E87" s="777"/>
      <c r="F87" s="300"/>
      <c r="G87" s="348"/>
      <c r="H87" s="104">
        <v>20</v>
      </c>
      <c r="I87" s="259">
        <v>3</v>
      </c>
      <c r="J87" s="329"/>
      <c r="K87" s="339"/>
      <c r="L87" s="1"/>
      <c r="M87" s="1"/>
      <c r="R87" s="288"/>
    </row>
    <row r="88" spans="1:18" ht="21.75" customHeight="1">
      <c r="A88" s="1"/>
      <c r="B88" s="809"/>
      <c r="C88" s="106" t="s">
        <v>113</v>
      </c>
      <c r="D88" s="777" t="s">
        <v>657</v>
      </c>
      <c r="E88" s="777"/>
      <c r="F88" s="300"/>
      <c r="G88" s="348"/>
      <c r="H88" s="104">
        <v>20</v>
      </c>
      <c r="I88" s="259">
        <v>3</v>
      </c>
      <c r="J88" s="329"/>
      <c r="K88" s="339"/>
      <c r="L88" s="1"/>
      <c r="M88" s="1"/>
      <c r="R88" s="288"/>
    </row>
    <row r="89" spans="1:18" ht="21.75" customHeight="1">
      <c r="A89" s="1"/>
      <c r="B89" s="809"/>
      <c r="C89" s="106" t="s">
        <v>114</v>
      </c>
      <c r="D89" s="777" t="s">
        <v>658</v>
      </c>
      <c r="E89" s="777"/>
      <c r="F89" s="300"/>
      <c r="G89" s="348"/>
      <c r="H89" s="104">
        <v>20</v>
      </c>
      <c r="I89" s="259">
        <v>3</v>
      </c>
      <c r="J89" s="329"/>
      <c r="K89" s="339"/>
      <c r="L89" s="1"/>
      <c r="M89" s="1"/>
      <c r="R89" s="288"/>
    </row>
    <row r="90" spans="1:18" ht="21.75" customHeight="1">
      <c r="A90" s="1"/>
      <c r="B90" s="809"/>
      <c r="C90" s="106" t="s">
        <v>115</v>
      </c>
      <c r="D90" s="777" t="s">
        <v>659</v>
      </c>
      <c r="E90" s="777"/>
      <c r="F90" s="300"/>
      <c r="G90" s="348"/>
      <c r="H90" s="104">
        <v>20</v>
      </c>
      <c r="I90" s="259">
        <v>3</v>
      </c>
      <c r="J90" s="329"/>
      <c r="K90" s="339"/>
      <c r="L90" s="1"/>
      <c r="M90" s="1"/>
      <c r="R90" s="288"/>
    </row>
    <row r="91" spans="1:18" ht="21.75" customHeight="1">
      <c r="A91" s="1"/>
      <c r="B91" s="809"/>
      <c r="C91" s="106" t="s">
        <v>117</v>
      </c>
      <c r="D91" s="777" t="s">
        <v>660</v>
      </c>
      <c r="E91" s="777"/>
      <c r="F91" s="300"/>
      <c r="G91" s="348"/>
      <c r="H91" s="104">
        <v>20</v>
      </c>
      <c r="I91" s="259">
        <v>3</v>
      </c>
      <c r="J91" s="329"/>
      <c r="K91" s="339"/>
      <c r="L91" s="1"/>
      <c r="M91" s="1"/>
      <c r="R91" s="288"/>
    </row>
    <row r="92" spans="1:18" ht="21.75" customHeight="1">
      <c r="A92" s="1"/>
      <c r="B92" s="1"/>
      <c r="C92" s="99"/>
      <c r="D92" s="4"/>
      <c r="E92" s="4"/>
      <c r="F92" s="303"/>
      <c r="G92" s="349"/>
      <c r="H92" s="10"/>
      <c r="I92" s="253"/>
      <c r="J92" s="384"/>
      <c r="K92" s="339"/>
      <c r="L92" s="1"/>
      <c r="M92" s="1"/>
    </row>
    <row r="93" spans="1:18" ht="10.050000000000001" customHeight="1">
      <c r="A93" s="1"/>
      <c r="B93" s="1"/>
      <c r="C93" s="2"/>
      <c r="D93" s="11"/>
      <c r="E93" s="1"/>
      <c r="F93" s="298"/>
      <c r="G93" s="339"/>
      <c r="H93" s="12"/>
      <c r="I93" s="13"/>
      <c r="J93" s="387"/>
      <c r="K93" s="339"/>
      <c r="L93" s="1"/>
      <c r="M93" s="1"/>
    </row>
    <row r="94" spans="1:18" ht="11.1" customHeight="1" thickBot="1">
      <c r="A94" s="1"/>
      <c r="B94" s="1"/>
      <c r="C94" s="2"/>
      <c r="D94" s="11"/>
      <c r="E94" s="1"/>
      <c r="F94" s="298"/>
      <c r="G94" s="339"/>
      <c r="H94" s="12"/>
      <c r="I94" s="13"/>
      <c r="J94" s="387"/>
      <c r="K94" s="339"/>
      <c r="L94" s="1"/>
      <c r="M94" s="1"/>
    </row>
    <row r="95" spans="1:18" ht="18" customHeight="1">
      <c r="A95" s="1"/>
      <c r="B95" s="255"/>
      <c r="C95" s="799" t="s">
        <v>196</v>
      </c>
      <c r="D95" s="799"/>
      <c r="E95" s="799"/>
      <c r="F95" s="304"/>
      <c r="G95" s="322"/>
      <c r="H95" s="256"/>
      <c r="I95" s="257"/>
      <c r="J95" s="379"/>
      <c r="K95" s="339"/>
      <c r="L95" s="1"/>
      <c r="M95" s="1"/>
    </row>
    <row r="96" spans="1:18" ht="21">
      <c r="A96" s="1"/>
      <c r="B96" s="67"/>
      <c r="C96" s="6"/>
      <c r="D96" s="6"/>
      <c r="E96" s="6"/>
      <c r="F96" s="299"/>
      <c r="G96" s="6"/>
      <c r="H96" s="63" t="s">
        <v>175</v>
      </c>
      <c r="I96" s="68" t="s">
        <v>176</v>
      </c>
      <c r="J96" s="63"/>
      <c r="K96" s="339"/>
      <c r="L96" s="1"/>
      <c r="M96" s="1"/>
    </row>
    <row r="97" spans="1:13" ht="25.8">
      <c r="A97" s="1"/>
      <c r="B97" s="67"/>
      <c r="C97" s="798" t="s">
        <v>179</v>
      </c>
      <c r="D97" s="798"/>
      <c r="E97" s="798"/>
      <c r="F97" s="305"/>
      <c r="G97" s="321"/>
      <c r="H97" s="366">
        <v>0</v>
      </c>
      <c r="I97" s="367">
        <v>0.44400000000000001</v>
      </c>
      <c r="J97" s="334"/>
      <c r="K97" s="339"/>
      <c r="L97" s="1"/>
      <c r="M97" s="1"/>
    </row>
    <row r="98" spans="1:13" ht="25.8">
      <c r="A98" s="1"/>
      <c r="B98" s="67"/>
      <c r="C98" s="798" t="s">
        <v>172</v>
      </c>
      <c r="D98" s="798"/>
      <c r="E98" s="798"/>
      <c r="F98" s="305"/>
      <c r="G98" s="321"/>
      <c r="H98" s="366">
        <v>0.44400000000000001</v>
      </c>
      <c r="I98" s="367">
        <v>0.65</v>
      </c>
      <c r="J98" s="334"/>
      <c r="K98" s="339"/>
      <c r="L98" s="1"/>
      <c r="M98" s="1"/>
    </row>
    <row r="99" spans="1:13" ht="26.4" thickBot="1">
      <c r="A99" s="1"/>
      <c r="B99" s="69"/>
      <c r="C99" s="802" t="s">
        <v>174</v>
      </c>
      <c r="D99" s="802"/>
      <c r="E99" s="802"/>
      <c r="F99" s="306"/>
      <c r="G99" s="323"/>
      <c r="H99" s="368">
        <v>0.65</v>
      </c>
      <c r="I99" s="369">
        <v>1</v>
      </c>
      <c r="J99" s="334"/>
      <c r="K99" s="339"/>
      <c r="L99" s="1"/>
      <c r="M99" s="1"/>
    </row>
    <row r="100" spans="1:13" ht="26.4" hidden="1" thickBot="1">
      <c r="A100" s="1"/>
      <c r="B100" s="69"/>
      <c r="C100" s="805" t="s">
        <v>177</v>
      </c>
      <c r="D100" s="805"/>
      <c r="E100" s="805"/>
      <c r="F100" s="307"/>
      <c r="G100" s="324"/>
      <c r="H100" s="116">
        <v>1.1000000000000001</v>
      </c>
      <c r="I100" s="117">
        <v>1.2</v>
      </c>
      <c r="J100" s="334"/>
      <c r="K100" s="339"/>
      <c r="L100" s="1"/>
      <c r="M100" s="1"/>
    </row>
    <row r="101" spans="1:13" ht="18" hidden="1" customHeight="1">
      <c r="A101" s="1"/>
      <c r="B101" s="70"/>
      <c r="C101" s="806" t="s">
        <v>171</v>
      </c>
      <c r="D101" s="806"/>
      <c r="E101" s="806"/>
      <c r="F101" s="806"/>
      <c r="G101" s="806"/>
      <c r="H101" s="806"/>
      <c r="I101" s="807"/>
      <c r="J101" s="335"/>
      <c r="K101" s="339"/>
      <c r="L101" s="1"/>
      <c r="M101" s="1"/>
    </row>
    <row r="102" spans="1:13" ht="21" hidden="1">
      <c r="A102" s="1"/>
      <c r="B102" s="67"/>
      <c r="C102" s="6"/>
      <c r="D102" s="6"/>
      <c r="E102" s="6"/>
      <c r="F102" s="299"/>
      <c r="G102" s="6"/>
      <c r="H102" s="63" t="s">
        <v>175</v>
      </c>
      <c r="I102" s="68" t="s">
        <v>176</v>
      </c>
      <c r="J102" s="63"/>
      <c r="K102" s="339"/>
      <c r="L102" s="1"/>
      <c r="M102" s="1"/>
    </row>
    <row r="103" spans="1:13" ht="25.8" hidden="1">
      <c r="A103" s="1"/>
      <c r="B103" s="67"/>
      <c r="C103" s="808" t="str">
        <f>C97</f>
        <v>NOT CERTIFIED</v>
      </c>
      <c r="D103" s="808"/>
      <c r="E103" s="808"/>
      <c r="F103" s="308"/>
      <c r="G103" s="321"/>
      <c r="H103" s="118">
        <f>H97</f>
        <v>0</v>
      </c>
      <c r="I103" s="119">
        <f>I97*10</f>
        <v>4.4400000000000004</v>
      </c>
      <c r="J103" s="336"/>
      <c r="K103" s="339"/>
      <c r="L103" s="1"/>
      <c r="M103" s="1"/>
    </row>
    <row r="104" spans="1:13" ht="25.8" hidden="1">
      <c r="A104" s="1"/>
      <c r="B104" s="67"/>
      <c r="C104" s="797" t="str">
        <f>C98</f>
        <v>CERTIFIED</v>
      </c>
      <c r="D104" s="797"/>
      <c r="E104" s="797"/>
      <c r="F104" s="308"/>
      <c r="G104" s="321"/>
      <c r="H104" s="118">
        <f>H98*10</f>
        <v>4.4400000000000004</v>
      </c>
      <c r="I104" s="119">
        <f>I98*10</f>
        <v>6.5</v>
      </c>
      <c r="J104" s="336"/>
      <c r="K104" s="339"/>
      <c r="L104" s="1"/>
      <c r="M104" s="1"/>
    </row>
    <row r="105" spans="1:13" ht="25.8" hidden="1">
      <c r="A105" s="1"/>
      <c r="B105" s="67"/>
      <c r="C105" s="797" t="e">
        <f>#REF!</f>
        <v>#REF!</v>
      </c>
      <c r="D105" s="797"/>
      <c r="E105" s="797"/>
      <c r="F105" s="309"/>
      <c r="G105" s="325"/>
      <c r="H105" s="120" t="e">
        <f>#REF!*10</f>
        <v>#REF!</v>
      </c>
      <c r="I105" s="121" t="e">
        <f>#REF!*10</f>
        <v>#REF!</v>
      </c>
      <c r="J105" s="336"/>
      <c r="K105" s="339"/>
      <c r="L105" s="1"/>
      <c r="M105" s="1"/>
    </row>
    <row r="106" spans="1:13" ht="25.8" hidden="1">
      <c r="A106" s="1"/>
      <c r="B106" s="67"/>
      <c r="C106" s="797" t="str">
        <f>C99</f>
        <v>GOLD</v>
      </c>
      <c r="D106" s="797"/>
      <c r="E106" s="797"/>
      <c r="F106" s="310"/>
      <c r="G106" s="350"/>
      <c r="H106" s="122">
        <f>H99*10</f>
        <v>6.5</v>
      </c>
      <c r="I106" s="123">
        <f>I99*10</f>
        <v>10</v>
      </c>
      <c r="J106" s="336"/>
      <c r="K106" s="339"/>
      <c r="L106" s="1"/>
      <c r="M106" s="1"/>
    </row>
    <row r="107" spans="1:13" ht="26.1" hidden="1" customHeight="1" thickBot="1">
      <c r="A107" s="1"/>
      <c r="B107" s="69"/>
      <c r="C107" s="797" t="str">
        <f>C100</f>
        <v>PLATINUM</v>
      </c>
      <c r="D107" s="797"/>
      <c r="E107" s="797"/>
      <c r="F107" s="310"/>
      <c r="G107" s="350"/>
      <c r="H107" s="124">
        <f>H100*10</f>
        <v>11</v>
      </c>
      <c r="I107" s="125">
        <f>I100*10</f>
        <v>12</v>
      </c>
      <c r="J107" s="336"/>
      <c r="K107" s="339"/>
      <c r="L107" s="1"/>
      <c r="M107" s="1"/>
    </row>
    <row r="108" spans="1:13">
      <c r="A108" s="1"/>
      <c r="B108" s="1"/>
      <c r="C108" s="2"/>
      <c r="D108" s="62"/>
      <c r="E108" s="1"/>
      <c r="F108" s="298"/>
      <c r="G108" s="339"/>
      <c r="H108" s="1"/>
      <c r="I108" s="1"/>
      <c r="J108" s="2"/>
      <c r="K108" s="339"/>
      <c r="L108" s="1"/>
      <c r="M108" s="1"/>
    </row>
    <row r="109" spans="1:13" ht="18" hidden="1" customHeight="1">
      <c r="A109" s="1"/>
      <c r="B109" s="71"/>
      <c r="C109" s="804" t="s">
        <v>194</v>
      </c>
      <c r="D109" s="804"/>
      <c r="E109" s="804"/>
      <c r="F109" s="311"/>
      <c r="G109" s="320"/>
      <c r="H109" s="72"/>
      <c r="I109" s="73"/>
      <c r="J109" s="388"/>
      <c r="K109" s="339"/>
      <c r="L109" s="1"/>
      <c r="M109" s="1"/>
    </row>
    <row r="110" spans="1:13" ht="21" hidden="1">
      <c r="A110" s="1"/>
      <c r="B110" s="67"/>
      <c r="C110" s="6"/>
      <c r="D110" s="6"/>
      <c r="E110" s="6"/>
      <c r="F110" s="299"/>
      <c r="G110" s="6"/>
      <c r="H110" s="63" t="s">
        <v>175</v>
      </c>
      <c r="I110" s="68" t="s">
        <v>176</v>
      </c>
      <c r="J110" s="63"/>
      <c r="K110" s="339"/>
      <c r="L110" s="1"/>
      <c r="M110" s="1"/>
    </row>
    <row r="111" spans="1:13" ht="25.8" hidden="1">
      <c r="A111" s="1"/>
      <c r="B111" s="67"/>
      <c r="C111" s="798" t="s">
        <v>179</v>
      </c>
      <c r="D111" s="798"/>
      <c r="E111" s="798"/>
      <c r="F111" s="305"/>
      <c r="G111" s="321"/>
      <c r="H111" s="110">
        <v>0</v>
      </c>
      <c r="I111" s="111">
        <v>0.3</v>
      </c>
      <c r="J111" s="334"/>
      <c r="K111" s="339"/>
      <c r="L111" s="1"/>
      <c r="M111" s="1"/>
    </row>
    <row r="112" spans="1:13" ht="25.8" hidden="1">
      <c r="A112" s="1"/>
      <c r="B112" s="67"/>
      <c r="C112" s="798" t="s">
        <v>172</v>
      </c>
      <c r="D112" s="798"/>
      <c r="E112" s="798"/>
      <c r="F112" s="305"/>
      <c r="G112" s="321"/>
      <c r="H112" s="110">
        <v>0.3</v>
      </c>
      <c r="I112" s="111">
        <v>0.5</v>
      </c>
      <c r="J112" s="334"/>
      <c r="K112" s="339"/>
      <c r="L112" s="1"/>
      <c r="M112" s="1"/>
    </row>
    <row r="113" spans="1:13" ht="25.8" hidden="1">
      <c r="A113" s="1"/>
      <c r="B113" s="67"/>
      <c r="C113" s="801" t="s">
        <v>173</v>
      </c>
      <c r="D113" s="801"/>
      <c r="E113" s="801"/>
      <c r="F113" s="312"/>
      <c r="G113" s="325"/>
      <c r="H113" s="112">
        <v>0.5</v>
      </c>
      <c r="I113" s="113">
        <v>0.7</v>
      </c>
      <c r="J113" s="334"/>
      <c r="K113" s="339"/>
      <c r="L113" s="1"/>
      <c r="M113" s="1"/>
    </row>
    <row r="114" spans="1:13" ht="26.4" hidden="1" thickBot="1">
      <c r="A114" s="1"/>
      <c r="B114" s="69"/>
      <c r="C114" s="802" t="s">
        <v>174</v>
      </c>
      <c r="D114" s="802"/>
      <c r="E114" s="802"/>
      <c r="F114" s="306"/>
      <c r="G114" s="323"/>
      <c r="H114" s="114">
        <v>0.7</v>
      </c>
      <c r="I114" s="115">
        <v>1</v>
      </c>
      <c r="J114" s="334"/>
      <c r="K114" s="339"/>
      <c r="L114" s="1"/>
      <c r="M114" s="1"/>
    </row>
    <row r="115" spans="1:13" hidden="1">
      <c r="A115" s="1"/>
      <c r="B115" s="1"/>
      <c r="C115" s="2"/>
      <c r="D115" s="62"/>
      <c r="E115" s="1"/>
      <c r="F115" s="298"/>
      <c r="G115" s="339"/>
      <c r="H115" s="1"/>
      <c r="I115" s="1"/>
      <c r="J115" s="2"/>
      <c r="K115" s="339"/>
      <c r="L115" s="1"/>
      <c r="M115" s="1"/>
    </row>
    <row r="116" spans="1:13" ht="18" hidden="1" customHeight="1">
      <c r="A116" s="1"/>
      <c r="B116" s="74"/>
      <c r="C116" s="803" t="s">
        <v>195</v>
      </c>
      <c r="D116" s="803"/>
      <c r="E116" s="803"/>
      <c r="F116" s="313"/>
      <c r="G116" s="326"/>
      <c r="H116" s="75"/>
      <c r="I116" s="76"/>
      <c r="J116" s="389"/>
      <c r="K116" s="339"/>
      <c r="L116" s="1"/>
      <c r="M116" s="1"/>
    </row>
    <row r="117" spans="1:13" ht="21" hidden="1">
      <c r="A117" s="1"/>
      <c r="B117" s="67"/>
      <c r="C117" s="6"/>
      <c r="D117" s="6"/>
      <c r="E117" s="6"/>
      <c r="F117" s="299"/>
      <c r="G117" s="6"/>
      <c r="H117" s="63" t="s">
        <v>175</v>
      </c>
      <c r="I117" s="68" t="s">
        <v>176</v>
      </c>
      <c r="J117" s="63"/>
      <c r="K117" s="339"/>
      <c r="L117" s="1"/>
      <c r="M117" s="1"/>
    </row>
    <row r="118" spans="1:13" ht="25.8" hidden="1">
      <c r="A118" s="1"/>
      <c r="B118" s="67"/>
      <c r="C118" s="798" t="s">
        <v>179</v>
      </c>
      <c r="D118" s="798"/>
      <c r="E118" s="798"/>
      <c r="F118" s="305"/>
      <c r="G118" s="321"/>
      <c r="H118" s="110">
        <v>0</v>
      </c>
      <c r="I118" s="111">
        <v>0.3</v>
      </c>
      <c r="J118" s="334"/>
      <c r="K118" s="339"/>
      <c r="L118" s="1"/>
      <c r="M118" s="1"/>
    </row>
    <row r="119" spans="1:13" ht="25.8" hidden="1">
      <c r="A119" s="1"/>
      <c r="B119" s="67"/>
      <c r="C119" s="798" t="s">
        <v>172</v>
      </c>
      <c r="D119" s="798"/>
      <c r="E119" s="798"/>
      <c r="F119" s="305"/>
      <c r="G119" s="321"/>
      <c r="H119" s="110">
        <v>0.3</v>
      </c>
      <c r="I119" s="111">
        <v>0.5</v>
      </c>
      <c r="J119" s="334"/>
      <c r="K119" s="339"/>
      <c r="L119" s="1"/>
      <c r="M119" s="1"/>
    </row>
    <row r="120" spans="1:13" ht="25.8" hidden="1">
      <c r="A120" s="1"/>
      <c r="B120" s="67"/>
      <c r="C120" s="801" t="s">
        <v>173</v>
      </c>
      <c r="D120" s="801"/>
      <c r="E120" s="801"/>
      <c r="F120" s="312"/>
      <c r="G120" s="325"/>
      <c r="H120" s="112">
        <v>0.5</v>
      </c>
      <c r="I120" s="113">
        <v>0.7</v>
      </c>
      <c r="J120" s="334"/>
      <c r="K120" s="339"/>
      <c r="L120" s="1"/>
      <c r="M120" s="1"/>
    </row>
    <row r="121" spans="1:13" ht="26.4" hidden="1" thickBot="1">
      <c r="A121" s="1"/>
      <c r="B121" s="69"/>
      <c r="C121" s="802" t="s">
        <v>174</v>
      </c>
      <c r="D121" s="802"/>
      <c r="E121" s="802"/>
      <c r="F121" s="306"/>
      <c r="G121" s="323"/>
      <c r="H121" s="114">
        <v>0.7</v>
      </c>
      <c r="I121" s="115">
        <v>1</v>
      </c>
      <c r="J121" s="334"/>
      <c r="K121" s="339"/>
      <c r="L121" s="1"/>
      <c r="M121" s="1"/>
    </row>
    <row r="122" spans="1:13">
      <c r="D122" s="15"/>
    </row>
    <row r="123" spans="1:13">
      <c r="D123" s="15"/>
    </row>
    <row r="128" spans="1:13" hidden="1">
      <c r="I128" s="17" t="s">
        <v>38</v>
      </c>
      <c r="J128" s="390"/>
    </row>
    <row r="129" spans="9:10" hidden="1">
      <c r="I129" s="5" t="s">
        <v>39</v>
      </c>
    </row>
    <row r="130" spans="9:10" hidden="1">
      <c r="I130" s="18" t="s">
        <v>40</v>
      </c>
      <c r="J130" s="391"/>
    </row>
    <row r="131" spans="9:10" hidden="1">
      <c r="I131" s="19" t="s">
        <v>41</v>
      </c>
      <c r="J131" s="392"/>
    </row>
    <row r="132" spans="9:10" hidden="1">
      <c r="I132" s="5" t="s">
        <v>5</v>
      </c>
    </row>
  </sheetData>
  <mergeCells count="104">
    <mergeCell ref="B67:B75"/>
    <mergeCell ref="B78:B91"/>
    <mergeCell ref="D69:E69"/>
    <mergeCell ref="D70:E70"/>
    <mergeCell ref="D73:E73"/>
    <mergeCell ref="D74:E74"/>
    <mergeCell ref="D72:E72"/>
    <mergeCell ref="D67:E67"/>
    <mergeCell ref="D56:E56"/>
    <mergeCell ref="D91:E91"/>
    <mergeCell ref="D84:E84"/>
    <mergeCell ref="D68:E68"/>
    <mergeCell ref="D71:E71"/>
    <mergeCell ref="D75:E75"/>
    <mergeCell ref="C120:E120"/>
    <mergeCell ref="C121:E121"/>
    <mergeCell ref="C113:E113"/>
    <mergeCell ref="C114:E114"/>
    <mergeCell ref="C116:E116"/>
    <mergeCell ref="C118:E118"/>
    <mergeCell ref="C119:E119"/>
    <mergeCell ref="C112:E112"/>
    <mergeCell ref="D85:E85"/>
    <mergeCell ref="C109:E109"/>
    <mergeCell ref="C111:E111"/>
    <mergeCell ref="C107:E107"/>
    <mergeCell ref="C98:E98"/>
    <mergeCell ref="C99:E99"/>
    <mergeCell ref="C100:E100"/>
    <mergeCell ref="C101:I101"/>
    <mergeCell ref="C106:E106"/>
    <mergeCell ref="C103:E103"/>
    <mergeCell ref="C104:E104"/>
    <mergeCell ref="D89:E89"/>
    <mergeCell ref="D88:E88"/>
    <mergeCell ref="D31:E31"/>
    <mergeCell ref="D49:E49"/>
    <mergeCell ref="D27:E27"/>
    <mergeCell ref="D34:E34"/>
    <mergeCell ref="C105:E105"/>
    <mergeCell ref="D63:E63"/>
    <mergeCell ref="C97:E97"/>
    <mergeCell ref="C95:E95"/>
    <mergeCell ref="D66:E66"/>
    <mergeCell ref="D78:E78"/>
    <mergeCell ref="D79:E79"/>
    <mergeCell ref="D80:E80"/>
    <mergeCell ref="D86:E86"/>
    <mergeCell ref="D87:E87"/>
    <mergeCell ref="D61:E61"/>
    <mergeCell ref="D53:E53"/>
    <mergeCell ref="D83:E83"/>
    <mergeCell ref="D90:E90"/>
    <mergeCell ref="D82:E82"/>
    <mergeCell ref="D55:E55"/>
    <mergeCell ref="D81:E81"/>
    <mergeCell ref="D13:E13"/>
    <mergeCell ref="B44:B51"/>
    <mergeCell ref="D11:E11"/>
    <mergeCell ref="B29:B37"/>
    <mergeCell ref="D37:E37"/>
    <mergeCell ref="D25:E25"/>
    <mergeCell ref="D51:E51"/>
    <mergeCell ref="B10:B25"/>
    <mergeCell ref="D19:E19"/>
    <mergeCell ref="D15:E15"/>
    <mergeCell ref="D42:E42"/>
    <mergeCell ref="D17:E17"/>
    <mergeCell ref="D14:E14"/>
    <mergeCell ref="D22:E22"/>
    <mergeCell ref="D10:E10"/>
    <mergeCell ref="D24:E24"/>
    <mergeCell ref="D45:E45"/>
    <mergeCell ref="D47:E47"/>
    <mergeCell ref="D21:E21"/>
    <mergeCell ref="D16:E16"/>
    <mergeCell ref="D20:E20"/>
    <mergeCell ref="D26:E26"/>
    <mergeCell ref="D29:E29"/>
    <mergeCell ref="D30:E30"/>
    <mergeCell ref="B3:I3"/>
    <mergeCell ref="D54:E54"/>
    <mergeCell ref="B53:B59"/>
    <mergeCell ref="D50:E50"/>
    <mergeCell ref="D48:E48"/>
    <mergeCell ref="D12:E12"/>
    <mergeCell ref="D57:E57"/>
    <mergeCell ref="D58:E58"/>
    <mergeCell ref="D5:I5"/>
    <mergeCell ref="D6:I6"/>
    <mergeCell ref="D7:I7"/>
    <mergeCell ref="B5:C5"/>
    <mergeCell ref="B6:C6"/>
    <mergeCell ref="B7:C7"/>
    <mergeCell ref="D33:E33"/>
    <mergeCell ref="D46:E46"/>
    <mergeCell ref="D59:E59"/>
    <mergeCell ref="D23:E23"/>
    <mergeCell ref="D35:E35"/>
    <mergeCell ref="D38:E38"/>
    <mergeCell ref="D41:E41"/>
    <mergeCell ref="D32:E32"/>
    <mergeCell ref="D36:E36"/>
    <mergeCell ref="D44:E44"/>
  </mergeCells>
  <phoneticPr fontId="5" type="noConversion"/>
  <conditionalFormatting sqref="C98:J98">
    <cfRule type="containsText" dxfId="4111" priority="13" operator="containsText" text="CERTIFIED">
      <formula>NOT(ISERROR(SEARCH("CERTIFIED",C98)))</formula>
    </cfRule>
  </conditionalFormatting>
  <conditionalFormatting sqref="C99:G99">
    <cfRule type="containsText" dxfId="4110" priority="11" operator="containsText" text="GOLD">
      <formula>NOT(ISERROR(SEARCH("GOLD",C99)))</formula>
    </cfRule>
  </conditionalFormatting>
  <conditionalFormatting sqref="C100:G100">
    <cfRule type="containsText" dxfId="4109" priority="10" operator="containsText" text="PLATINUM">
      <formula>NOT(ISERROR(SEARCH("PLATINUM",C100)))</formula>
    </cfRule>
  </conditionalFormatting>
  <conditionalFormatting sqref="C97:J97">
    <cfRule type="containsText" dxfId="4108" priority="9" operator="containsText" text="NOT CERTIFIED">
      <formula>NOT(ISERROR(SEARCH("NOT CERTIFIED",C97)))</formula>
    </cfRule>
  </conditionalFormatting>
  <conditionalFormatting sqref="C112:J112">
    <cfRule type="containsText" dxfId="4107" priority="8" operator="containsText" text="CERTIFIED">
      <formula>NOT(ISERROR(SEARCH("CERTIFIED",C112)))</formula>
    </cfRule>
  </conditionalFormatting>
  <conditionalFormatting sqref="C113:G113">
    <cfRule type="containsText" dxfId="4106" priority="7" operator="containsText" text="SILVER">
      <formula>NOT(ISERROR(SEARCH("SILVER",C113)))</formula>
    </cfRule>
  </conditionalFormatting>
  <conditionalFormatting sqref="C114:G114">
    <cfRule type="containsText" dxfId="4105" priority="6" operator="containsText" text="GOLD">
      <formula>NOT(ISERROR(SEARCH("GOLD",C114)))</formula>
    </cfRule>
  </conditionalFormatting>
  <conditionalFormatting sqref="C111:J111">
    <cfRule type="containsText" dxfId="4104" priority="5" operator="containsText" text="NOT CERTIFIED">
      <formula>NOT(ISERROR(SEARCH("NOT CERTIFIED",C111)))</formula>
    </cfRule>
  </conditionalFormatting>
  <conditionalFormatting sqref="C119:J119">
    <cfRule type="containsText" dxfId="4103" priority="4" operator="containsText" text="CERTIFIED">
      <formula>NOT(ISERROR(SEARCH("CERTIFIED",C119)))</formula>
    </cfRule>
  </conditionalFormatting>
  <conditionalFormatting sqref="C120:G120">
    <cfRule type="containsText" dxfId="4102" priority="3" operator="containsText" text="SILVER">
      <formula>NOT(ISERROR(SEARCH("SILVER",C120)))</formula>
    </cfRule>
  </conditionalFormatting>
  <conditionalFormatting sqref="C121:G121">
    <cfRule type="containsText" dxfId="4101" priority="2" operator="containsText" text="GOLD">
      <formula>NOT(ISERROR(SEARCH("GOLD",C121)))</formula>
    </cfRule>
  </conditionalFormatting>
  <conditionalFormatting sqref="C118:J118">
    <cfRule type="containsText" dxfId="4100" priority="1" operator="containsText" text="NOT CERTIFIED">
      <formula>NOT(ISERROR(SEARCH("NOT CERTIFIED",C118)))</formula>
    </cfRule>
  </conditionalFormatting>
  <pageMargins left="0.75" right="0.75" top="1" bottom="1" header="0.5" footer="0.5"/>
  <pageSetup paperSize="9" scale="42" orientation="portrait" horizontalDpi="4294967292" verticalDpi="4294967292" r:id="rId1"/>
  <rowBreaks count="1" manualBreakCount="1">
    <brk id="121" max="16383" man="1"/>
  </rowBreaks>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H207"/>
  <sheetViews>
    <sheetView showGridLines="0" zoomScale="58" zoomScaleNormal="58" zoomScalePageLayoutView="58" workbookViewId="0">
      <selection activeCell="B14" sqref="B14"/>
    </sheetView>
  </sheetViews>
  <sheetFormatPr defaultColWidth="10.796875" defaultRowHeight="15.6"/>
  <cols>
    <col min="1" max="1" width="10.09765625" style="152" customWidth="1"/>
    <col min="2" max="2" width="9.796875" style="159" customWidth="1"/>
    <col min="3" max="3" width="42" style="159" customWidth="1"/>
    <col min="4" max="4" width="93.59765625" style="159" customWidth="1"/>
    <col min="5" max="5" width="10.796875" style="152"/>
    <col min="6" max="6" width="24.296875" style="152" hidden="1" customWidth="1"/>
    <col min="7" max="7" width="99.5" style="152" hidden="1" customWidth="1"/>
    <col min="8" max="8" width="152.796875" style="152" hidden="1" customWidth="1"/>
    <col min="9" max="16384" width="10.796875" style="152"/>
  </cols>
  <sheetData>
    <row r="1" spans="1:8" ht="63" customHeight="1">
      <c r="B1" s="951"/>
      <c r="C1" s="951"/>
      <c r="D1" s="951"/>
      <c r="F1" s="952" t="s">
        <v>473</v>
      </c>
      <c r="G1" s="952"/>
    </row>
    <row r="2" spans="1:8" ht="16.05" customHeight="1">
      <c r="B2" s="153"/>
      <c r="C2" s="194" t="str">
        <f>Home!B3</f>
        <v>PROJECT:</v>
      </c>
      <c r="D2" s="192" t="str">
        <f>Home!C3</f>
        <v>Project Name</v>
      </c>
      <c r="F2" s="952"/>
      <c r="G2" s="952"/>
    </row>
    <row r="3" spans="1:8" ht="16.05" customHeight="1">
      <c r="B3" s="153"/>
      <c r="C3" s="194" t="str">
        <f>Home!B5</f>
        <v>DATE:</v>
      </c>
      <c r="D3" s="193" t="str">
        <f>Home!C5</f>
        <v>Date</v>
      </c>
      <c r="F3" s="952"/>
      <c r="G3" s="952"/>
    </row>
    <row r="4" spans="1:8" ht="16.05" customHeight="1">
      <c r="B4" s="153"/>
      <c r="C4" s="194" t="str">
        <f>Home!B7</f>
        <v>ADDRESS:</v>
      </c>
      <c r="D4" s="192" t="str">
        <f>Home!C7</f>
        <v>Ireland</v>
      </c>
      <c r="F4" s="952"/>
      <c r="G4" s="952"/>
    </row>
    <row r="5" spans="1:8" ht="16.05" customHeight="1">
      <c r="B5" s="153"/>
      <c r="C5" s="153"/>
      <c r="D5" s="192"/>
      <c r="F5" s="952"/>
      <c r="G5" s="952"/>
    </row>
    <row r="6" spans="1:8" ht="18" customHeight="1">
      <c r="B6" s="153"/>
      <c r="C6" s="153"/>
      <c r="D6" s="192"/>
    </row>
    <row r="7" spans="1:8" ht="30" customHeight="1">
      <c r="A7" s="953" t="s">
        <v>469</v>
      </c>
      <c r="B7" s="205" t="str">
        <f>OverallScore!C14</f>
        <v>EN 1.0</v>
      </c>
      <c r="C7" s="205" t="str">
        <f>OverallScore!D14</f>
        <v>LAND USE</v>
      </c>
      <c r="D7" s="155" t="str">
        <f>IF(AND(Environment!I10=100),'Output report'!G8,IF(AND(Environment!I10=80),G9,IF(AND(Environment!I10=50),'Output report'!G10,IF(AND(Environment!I10=30),G11,IF(AND(Environment!I10=0),G12,"")))))</f>
        <v>-</v>
      </c>
      <c r="F7" s="949" t="s">
        <v>357</v>
      </c>
      <c r="G7" s="950"/>
      <c r="H7" s="198" t="s">
        <v>474</v>
      </c>
    </row>
    <row r="8" spans="1:8" ht="30" customHeight="1">
      <c r="A8" s="953"/>
      <c r="B8" s="207" t="str">
        <f>OverallScore!C15</f>
        <v>EN 2.0</v>
      </c>
      <c r="C8" s="207" t="str">
        <f>OverallScore!D15</f>
        <v>RESIDENTIAL DENSITY</v>
      </c>
      <c r="D8" s="156" t="str">
        <f>IF(AND(Environment!I18=100),'Output report'!G15,IF(AND(Environment!I18=75),G16,IF(AND(Environment!I18=50),'Output report'!G17,IF(AND(Environment!I18=10),G18,IF(AND(Environment!I18=0),G19,"")))))</f>
        <v>It complies with the local development plan meaning that it contributes to orderly development in the area.</v>
      </c>
      <c r="F8" s="160" t="s">
        <v>425</v>
      </c>
      <c r="G8" s="161" t="s">
        <v>358</v>
      </c>
      <c r="H8" s="199" t="s">
        <v>475</v>
      </c>
    </row>
    <row r="9" spans="1:8" ht="30" customHeight="1">
      <c r="A9" s="953"/>
      <c r="B9" s="207" t="str">
        <f>OverallScore!C16</f>
        <v>EN 3.0</v>
      </c>
      <c r="C9" s="207" t="str">
        <f>OverallScore!D16</f>
        <v>SURFACE WATER RUN-OFF</v>
      </c>
      <c r="D9" s="156" t="str">
        <f>IF(AND(Environment!I24=100),'Output report'!G23,IF(AND(Environment!I24=50),G24,""))</f>
        <v/>
      </c>
      <c r="F9" s="160" t="s">
        <v>426</v>
      </c>
      <c r="G9" s="161" t="s">
        <v>359</v>
      </c>
      <c r="H9" s="199" t="s">
        <v>476</v>
      </c>
    </row>
    <row r="10" spans="1:8" ht="30" customHeight="1">
      <c r="A10" s="953"/>
      <c r="B10" s="207" t="str">
        <f>OverallScore!C18</f>
        <v>EN 4.1</v>
      </c>
      <c r="C10" s="207" t="str">
        <f>OverallScore!D18</f>
        <v>INTERNAL WATER USE</v>
      </c>
      <c r="D10" s="184" t="str">
        <f>IF(AND(Environment!I30=100),'Output report'!G27,IF(AND(Environment!I30=90),G28,IF(AND(Environment!I30=75),'Output report'!G29,IF(AND(Environment!I30=50),G30,IF(AND(Environment!I30=0),G31,"")))))</f>
        <v>-</v>
      </c>
      <c r="F10" s="160" t="s">
        <v>427</v>
      </c>
      <c r="G10" s="161" t="s">
        <v>421</v>
      </c>
      <c r="H10" s="199" t="s">
        <v>477</v>
      </c>
    </row>
    <row r="11" spans="1:8" ht="30" customHeight="1">
      <c r="A11" s="953"/>
      <c r="B11" s="207" t="str">
        <f>OverallScore!C19</f>
        <v>EN 4.2</v>
      </c>
      <c r="C11" s="207" t="str">
        <f>OverallScore!D19</f>
        <v>EXTERNAL WATER USE</v>
      </c>
      <c r="D11" s="184" t="str">
        <f>IF(AND(Environment!I34=100),'Output report'!G36,IF(AND(Environment!I34=50),G37,""))</f>
        <v/>
      </c>
      <c r="F11" s="162" t="s">
        <v>428</v>
      </c>
      <c r="G11" s="163" t="s">
        <v>462</v>
      </c>
      <c r="H11" s="199" t="s">
        <v>478</v>
      </c>
    </row>
    <row r="12" spans="1:8" ht="30" customHeight="1">
      <c r="A12" s="953"/>
      <c r="B12" s="207" t="str">
        <f>OverallScore!C20</f>
        <v>EN 5.0</v>
      </c>
      <c r="C12" s="207" t="str">
        <f>OverallScore!D20</f>
        <v>ECOLOGY</v>
      </c>
      <c r="D12" s="184" t="str">
        <f>IF(AND(Environment!I43=100),'Output report'!G40,IF(AND(Environment!I43=90),G41,IF(AND(Environment!I43=80),'Output report'!G42,IF(AND(Environment!I43=60),G43,IF(AND(Environment!I43=50),G45,IF(AND(Environment!I43=20),G46,IF(AND(Environment!I43=10),G47,IF(AND(Environment!I43=0),G48,""))))))))</f>
        <v>-</v>
      </c>
      <c r="F12" s="162" t="s">
        <v>429</v>
      </c>
      <c r="G12" s="163" t="s">
        <v>462</v>
      </c>
      <c r="H12" s="199" t="s">
        <v>479</v>
      </c>
    </row>
    <row r="13" spans="1:8" ht="30" customHeight="1">
      <c r="A13" s="953"/>
      <c r="B13" s="207" t="str">
        <f>OverallScore!C21</f>
        <v>EN 6.1</v>
      </c>
      <c r="C13" s="207" t="str">
        <f>OverallScore!D21</f>
        <v>ENERGY IN USE</v>
      </c>
      <c r="D13" s="184" t="str">
        <f>IF(AND(Environment!I54=100),'Output report'!G51,IF(AND(Environment!I54=75),G52,IF(AND(Environment!I54=50),'Output report'!G54,IF(AND(Environment!I54=25),G55,IF(AND(Environment!I54=0),G56,"")))))</f>
        <v>-</v>
      </c>
      <c r="F13" s="165"/>
      <c r="G13" s="166"/>
      <c r="H13" s="199" t="s">
        <v>480</v>
      </c>
    </row>
    <row r="14" spans="1:8" ht="30" customHeight="1">
      <c r="A14" s="953"/>
      <c r="B14" s="207" t="e">
        <f>OverallScore!C22</f>
        <v>#REF!</v>
      </c>
      <c r="C14" s="207" t="e">
        <f>OverallScore!D22</f>
        <v>#REF!</v>
      </c>
      <c r="D14" s="156" t="str">
        <f>IF(AND(Environment!I88=100),'Output report'!G59,IF(AND(Environment!I88=50),G60,IF(AND(Environment!I88=0),'Output report'!G61,"")))</f>
        <v/>
      </c>
      <c r="F14" s="949" t="s">
        <v>360</v>
      </c>
      <c r="G14" s="950"/>
    </row>
    <row r="15" spans="1:8" ht="30" customHeight="1">
      <c r="A15" s="953"/>
      <c r="B15" s="207" t="str">
        <f>OverallScore!C25</f>
        <v>EN 9.0</v>
      </c>
      <c r="C15" s="207" t="str">
        <f>OverallScore!D25</f>
        <v>RESPONSIBLE PROCUREMENT OF TIMBER</v>
      </c>
      <c r="D15" s="185" t="str">
        <f>IF(AND(Environment!I101=100),'Output report'!G64,IF(AND(Environment!I101=75),G65,IF(AND(Environment!I101=50),'Output report'!G66,IF(AND(Environment!I101=0),G67,""))))</f>
        <v>-</v>
      </c>
      <c r="F15" s="167" t="s">
        <v>425</v>
      </c>
      <c r="G15" s="168" t="s">
        <v>361</v>
      </c>
    </row>
    <row r="16" spans="1:8" ht="30" customHeight="1">
      <c r="A16" s="953"/>
      <c r="B16" s="207" t="str">
        <f>OverallScore!C26</f>
        <v>EN 10.0</v>
      </c>
      <c r="C16" s="207" t="str">
        <f>OverallScore!D26</f>
        <v>ENVIRONMENTAL PRODUCT DECLARATION</v>
      </c>
      <c r="D16" s="186" t="str">
        <f>IF(AND(Environment!I110=100),'Output report'!G70,IF(AND(Environment!I110=70),G71,IF(AND(Environment!I110=30),'Output report'!G72,IF(AND(Environment!I110=0),G73,""))))</f>
        <v>-</v>
      </c>
      <c r="E16" s="158"/>
      <c r="F16" s="167" t="s">
        <v>430</v>
      </c>
      <c r="G16" s="168" t="s">
        <v>362</v>
      </c>
      <c r="H16" s="199" t="s">
        <v>481</v>
      </c>
    </row>
    <row r="17" spans="1:8" ht="30" customHeight="1">
      <c r="A17" s="953"/>
      <c r="B17" s="207" t="e">
        <f>OverallScore!C27</f>
        <v>#REF!</v>
      </c>
      <c r="C17" s="207" t="str">
        <f>OverallScore!D27</f>
        <v>EMBODIED IMPACT OF HOMES</v>
      </c>
      <c r="D17" s="185" t="e">
        <f>IF(AND(Environment!#REF!=100),'Output report'!G76,IF(AND(Environment!#REF!=90),G77,IF(AND(Environment!#REF!=80),'Output report'!G78,IF(AND(Environment!#REF!=70),'Output report'!G79,IF(AND(Environment!#REF!=0),G80,"")))))</f>
        <v>#REF!</v>
      </c>
      <c r="E17" s="158"/>
      <c r="F17" s="167" t="s">
        <v>427</v>
      </c>
      <c r="G17" s="168" t="s">
        <v>363</v>
      </c>
      <c r="H17" s="199" t="s">
        <v>482</v>
      </c>
    </row>
    <row r="18" spans="1:8" ht="30" customHeight="1">
      <c r="A18" s="953"/>
      <c r="B18" s="207" t="str">
        <f>OverallScore!C28</f>
        <v>EN 11.0</v>
      </c>
      <c r="C18" s="207" t="str">
        <f>OverallScore!D28</f>
        <v>TRANSPORT IMPACT</v>
      </c>
      <c r="D18" s="186" t="str">
        <f>IF(AND(Environment!I116&lt;=100,Environment!I116&gt;0),'Output report'!G83,"")</f>
        <v/>
      </c>
      <c r="E18" s="158"/>
      <c r="F18" s="167" t="s">
        <v>431</v>
      </c>
      <c r="G18" s="168" t="s">
        <v>364</v>
      </c>
      <c r="H18" s="199" t="s">
        <v>483</v>
      </c>
    </row>
    <row r="19" spans="1:8" ht="30" customHeight="1">
      <c r="A19" s="953"/>
      <c r="B19" s="207" t="str">
        <f>OverallScore!C29</f>
        <v>EN 12.0</v>
      </c>
      <c r="C19" s="207" t="str">
        <f>OverallScore!D29</f>
        <v>DWELLING SIZE ADJUSTMENT FACTOR</v>
      </c>
      <c r="D19" s="187" t="str">
        <f>IF(AND(Environment!I125&lt;0),'Output report'!G86,"")</f>
        <v/>
      </c>
      <c r="E19" s="158"/>
      <c r="F19" s="169" t="s">
        <v>429</v>
      </c>
      <c r="G19" s="170" t="s">
        <v>365</v>
      </c>
      <c r="H19" s="157"/>
    </row>
    <row r="20" spans="1:8" ht="15" customHeight="1">
      <c r="B20" s="208"/>
      <c r="C20" s="208"/>
      <c r="D20" s="190"/>
      <c r="E20" s="158"/>
      <c r="F20" s="164"/>
      <c r="G20" s="164"/>
      <c r="H20" s="157"/>
    </row>
    <row r="21" spans="1:8" s="159" customFormat="1" ht="30" customHeight="1">
      <c r="A21" s="953" t="s">
        <v>470</v>
      </c>
      <c r="B21" s="205" t="str">
        <f>OverallScore!C32</f>
        <v>HW 1.0</v>
      </c>
      <c r="C21" s="205" t="str">
        <f>OverallScore!D32</f>
        <v>INDOOR AIR QUALITY - VENTILATION*</v>
      </c>
      <c r="D21" s="188" t="str">
        <f>IF(AND(HealthWellbeing!I10=100),'Output report'!G90,IF(AND(HealthWellbeing!I10=75),G91,IF(AND(HealthWellbeing!I10=50),'Output report'!G92,"")))</f>
        <v/>
      </c>
      <c r="E21" s="203"/>
      <c r="F21" s="165"/>
      <c r="G21" s="204"/>
      <c r="H21" s="157"/>
    </row>
    <row r="22" spans="1:8" s="159" customFormat="1" ht="30" customHeight="1">
      <c r="A22" s="953"/>
      <c r="B22" s="207" t="str">
        <f>OverallScore!C33</f>
        <v>HW 2.0</v>
      </c>
      <c r="C22" s="207" t="str">
        <f>OverallScore!D33</f>
        <v>DAYLIGHTING*</v>
      </c>
      <c r="D22" s="185" t="str">
        <f>IF(AND(HealthWellbeing!I18=100),'Output report'!G96,IF(AND(HealthWellbeing!I18=70),G97,IF(AND(HealthWellbeing!I18=20),'Output report'!G98,IF(AND(HealthWellbeing!I18=0),'Output report'!G99,""))))</f>
        <v>-</v>
      </c>
      <c r="E22" s="203"/>
      <c r="F22" s="949" t="s">
        <v>366</v>
      </c>
      <c r="G22" s="950"/>
      <c r="H22" s="157"/>
    </row>
    <row r="23" spans="1:8" s="159" customFormat="1" ht="30" customHeight="1">
      <c r="A23" s="953"/>
      <c r="B23" s="207" t="str">
        <f>OverallScore!C35</f>
        <v>HW 3.1</v>
      </c>
      <c r="C23" s="207" t="str">
        <f>OverallScore!D35</f>
        <v>AIRBORNE SOUND INSULATION - WALLS</v>
      </c>
      <c r="D23" s="156" t="str">
        <f>IF(AND(HealthWellbeing!I26=50),'Output report'!G103,IF(AND(HealthWellbeing!I26=25),G104,IF(AND(HealthWellbeing!I26=15),'Output report'!G105,"")))</f>
        <v/>
      </c>
      <c r="E23" s="203"/>
      <c r="F23" s="167" t="s">
        <v>425</v>
      </c>
      <c r="G23" s="168" t="s">
        <v>367</v>
      </c>
      <c r="H23" s="199" t="s">
        <v>484</v>
      </c>
    </row>
    <row r="24" spans="1:8" s="159" customFormat="1" ht="30" customHeight="1">
      <c r="A24" s="953"/>
      <c r="B24" s="207" t="str">
        <f>OverallScore!C36</f>
        <v>HW 3.2</v>
      </c>
      <c r="C24" s="207" t="str">
        <f>OverallScore!D36</f>
        <v>AIRBORNE SOUND INSULATION - FLOORS</v>
      </c>
      <c r="D24" s="156" t="str">
        <f>IF(AND(HealthWellbeing!I29=50),'Output report'!G103,IF(AND(HealthWellbeing!I29=25),G104,IF(AND(HealthWellbeing!I29=15),'Output report'!G105,"")))</f>
        <v/>
      </c>
      <c r="E24" s="203"/>
      <c r="F24" s="169" t="s">
        <v>427</v>
      </c>
      <c r="G24" s="170" t="s">
        <v>368</v>
      </c>
      <c r="H24" s="199" t="s">
        <v>485</v>
      </c>
    </row>
    <row r="25" spans="1:8" s="159" customFormat="1" ht="30" customHeight="1">
      <c r="A25" s="953"/>
      <c r="B25" s="207" t="str">
        <f>OverallScore!C37</f>
        <v>HW 3.3</v>
      </c>
      <c r="C25" s="207" t="str">
        <f>OverallScore!D37</f>
        <v>IMPACT SOUND INSULATION - FLOORS</v>
      </c>
      <c r="D25" s="156" t="str">
        <f>IF(AND(HealthWellbeing!I32=50),'Output report'!G103,IF(AND(HealthWellbeing!I32=25),G104,IF(AND(HealthWellbeing!I32=15),'Output report'!G105,"")))</f>
        <v/>
      </c>
      <c r="E25" s="203"/>
      <c r="F25" s="165"/>
      <c r="G25" s="204"/>
      <c r="H25" s="199" t="s">
        <v>486</v>
      </c>
    </row>
    <row r="26" spans="1:8" s="159" customFormat="1" ht="1.05" customHeight="1">
      <c r="A26" s="953"/>
      <c r="B26" s="206"/>
      <c r="C26" s="206"/>
      <c r="D26" s="153"/>
      <c r="F26" s="949" t="s">
        <v>422</v>
      </c>
      <c r="G26" s="950"/>
      <c r="H26" s="199" t="s">
        <v>487</v>
      </c>
    </row>
    <row r="27" spans="1:8" s="159" customFormat="1" ht="30" customHeight="1">
      <c r="A27" s="953"/>
      <c r="B27" s="205" t="str">
        <f>OverallScore!C39</f>
        <v>HW 4.1</v>
      </c>
      <c r="C27" s="205" t="str">
        <f>OverallScore!D39</f>
        <v>SUMMER COMFORT - RISK OF OVERHEATING</v>
      </c>
      <c r="D27" s="154" t="str">
        <f>IF(AND(HealthWellbeing!I42=100),'Output report'!G108,IF(AND(HealthWellbeing!I71=25),G109,IF(AND(HealthWellbeing!I42=50),'Output report'!G110,IF(AND(HealthWellbeing!I42=0),'Output report'!G111,""))))</f>
        <v>-</v>
      </c>
      <c r="F27" s="167" t="s">
        <v>425</v>
      </c>
      <c r="G27" s="168" t="s">
        <v>369</v>
      </c>
    </row>
    <row r="28" spans="1:8" s="159" customFormat="1" ht="30" customHeight="1">
      <c r="A28" s="953"/>
      <c r="B28" s="207" t="str">
        <f>OverallScore!C40</f>
        <v>HW 4.2</v>
      </c>
      <c r="C28" s="207" t="str">
        <f>OverallScore!D40</f>
        <v>WINTER COMFORT - RADIANT SYMMETRY</v>
      </c>
      <c r="D28" s="156" t="str">
        <f>IF(AND(HealthWellbeing!I46=50),'Output report'!G114,IF(AND(HealthWellbeing!I46=25),'Output report'!G115,""))</f>
        <v/>
      </c>
      <c r="F28" s="167" t="s">
        <v>432</v>
      </c>
      <c r="G28" s="168" t="s">
        <v>370</v>
      </c>
      <c r="H28" s="199" t="s">
        <v>488</v>
      </c>
    </row>
    <row r="29" spans="1:8" s="159" customFormat="1" ht="30" customHeight="1">
      <c r="A29" s="953"/>
      <c r="B29" s="207" t="str">
        <f>OverallScore!C41</f>
        <v>HW 5.0</v>
      </c>
      <c r="C29" s="207" t="str">
        <f>OverallScore!D41</f>
        <v>LOW VOC SPECIFICATION AND TESTING</v>
      </c>
      <c r="D29" s="156" t="str">
        <f>IF(AND(HealthWellbeing!I52=100),'Output report'!G118,IF(AND(HealthWellbeing!I52=50),'Output report'!G119,""))</f>
        <v/>
      </c>
      <c r="F29" s="169" t="s">
        <v>430</v>
      </c>
      <c r="G29" s="170" t="s">
        <v>371</v>
      </c>
      <c r="H29" s="199" t="s">
        <v>489</v>
      </c>
    </row>
    <row r="30" spans="1:8" s="159" customFormat="1" ht="30" customHeight="1">
      <c r="A30" s="953"/>
      <c r="B30" s="207" t="str">
        <f>OverallScore!C44</f>
        <v>HW 8.0</v>
      </c>
      <c r="C30" s="207" t="str">
        <f>OverallScore!D44</f>
        <v>WALKABLE NEIGHBOURHOOD</v>
      </c>
      <c r="D30" s="156" t="str">
        <f>IF(AND(HealthWellbeing!I61&gt;=66),'Output report'!G122,IF(AND(HealthWellbeing!I61&gt;=33),'Output report'!G123,IF(AND(HealthWellbeing!I61&gt;=0),'Output report'!G124,"")))</f>
        <v>The location of the home and its proximity to amenities, walking and cycling paths provides a good level of opportunities for its occupants to lead an active life.</v>
      </c>
      <c r="F30" s="169" t="s">
        <v>427</v>
      </c>
      <c r="G30" s="170" t="s">
        <v>462</v>
      </c>
      <c r="H30" s="199" t="s">
        <v>490</v>
      </c>
    </row>
    <row r="31" spans="1:8" ht="15" customHeight="1">
      <c r="B31" s="209"/>
      <c r="C31" s="209"/>
      <c r="D31" s="126"/>
      <c r="F31" s="169" t="s">
        <v>429</v>
      </c>
      <c r="G31" s="170" t="s">
        <v>462</v>
      </c>
      <c r="H31" s="199" t="s">
        <v>491</v>
      </c>
    </row>
    <row r="32" spans="1:8" hidden="1">
      <c r="B32" s="206"/>
      <c r="C32" s="206"/>
      <c r="D32" s="153"/>
      <c r="F32" s="165"/>
      <c r="G32" s="166"/>
    </row>
    <row r="33" spans="1:8" ht="1.05" customHeight="1">
      <c r="B33" s="206"/>
      <c r="C33" s="206"/>
      <c r="D33" s="153"/>
      <c r="F33" s="166"/>
      <c r="G33" s="166"/>
    </row>
    <row r="34" spans="1:8" ht="30" customHeight="1">
      <c r="A34" s="953" t="s">
        <v>471</v>
      </c>
      <c r="B34" s="205" t="str">
        <f>OverallScore!C47</f>
        <v>EC 1.0</v>
      </c>
      <c r="C34" s="205" t="str">
        <f>OverallScore!D47</f>
        <v>NET SPACE HEAT DEMAND*</v>
      </c>
      <c r="D34" s="154" t="str">
        <f>IF(AND(Economic!I10=100),'Output report'!G127,IF(AND(Economic!I10=75),'Output report'!G128,IF(AND(Economic!I10=50),'Output report'!G129,"")))</f>
        <v/>
      </c>
      <c r="F34" s="949" t="s">
        <v>423</v>
      </c>
      <c r="G34" s="950"/>
    </row>
    <row r="35" spans="1:8" ht="30" customHeight="1">
      <c r="A35" s="953"/>
      <c r="B35" s="207" t="str">
        <f>OverallScore!C48</f>
        <v>EC 2.0</v>
      </c>
      <c r="C35" s="207" t="str">
        <f>OverallScore!D48</f>
        <v>ENERGY COSTS</v>
      </c>
      <c r="D35" s="156" t="str">
        <f>IF(AND(Economic!I18=100),'Output report'!G132,IF(AND(Economic!I18=75),'Output report'!G133,IF(AND(Economic!I18=50),'Output report'!G134,"")))</f>
        <v/>
      </c>
      <c r="F35" s="171"/>
      <c r="G35" s="172"/>
      <c r="H35" s="157"/>
    </row>
    <row r="36" spans="1:8" ht="30" customHeight="1">
      <c r="A36" s="953"/>
      <c r="B36" s="207" t="str">
        <f>OverallScore!C49</f>
        <v>EC 3.0</v>
      </c>
      <c r="C36" s="207" t="str">
        <f>OverallScore!D49</f>
        <v>TRANSPORT COSTS</v>
      </c>
      <c r="D36" s="156" t="str">
        <f>IF(AND(Economic!I23&gt;=50),'Output report'!G137,IF(AND(Economic!I23&gt;=0),'Output report'!G138,""))</f>
        <v>-</v>
      </c>
      <c r="F36" s="169" t="s">
        <v>433</v>
      </c>
      <c r="G36" s="170" t="s">
        <v>372</v>
      </c>
      <c r="H36" s="157"/>
    </row>
    <row r="37" spans="1:8" ht="30" customHeight="1">
      <c r="A37" s="953"/>
      <c r="B37" s="207" t="str">
        <f>OverallScore!C50</f>
        <v>EC 4.0</v>
      </c>
      <c r="C37" s="207" t="str">
        <f>OverallScore!D50</f>
        <v>UNIVERSAL DESIGN</v>
      </c>
      <c r="D37" s="156" t="str">
        <f>IF(AND(Economic!I27&gt;=50),'Output report'!G141,IF(AND(Economic!I27&gt;=0),'Output report'!G142,""))</f>
        <v>The home has some design features  suitable  for occupants  with a temporary  or permanent mobility impairment.</v>
      </c>
      <c r="F37" s="169" t="s">
        <v>429</v>
      </c>
      <c r="G37" s="170" t="s">
        <v>373</v>
      </c>
      <c r="H37" s="157"/>
    </row>
    <row r="38" spans="1:8" ht="30" customHeight="1">
      <c r="A38" s="953"/>
      <c r="B38" s="207" t="str">
        <f>OverallScore!C51</f>
        <v>EC 5.0</v>
      </c>
      <c r="C38" s="207" t="str">
        <f>OverallScore!D51</f>
        <v>SMART MONITORING OF ENERGY, HEAT AND WATER</v>
      </c>
      <c r="D38" s="156" t="str">
        <f>IF(AND(Economic!F44&gt;=50),'Output report'!G146,IF(AND(Economic!F44&gt;=0),'Output report'!G147,""))</f>
        <v>It is provided with a set of smart controls to make it easier to manage heating/ electricity/ hot water/ and water use and costs.</v>
      </c>
      <c r="F38" s="165"/>
      <c r="G38" s="166"/>
    </row>
    <row r="39" spans="1:8" ht="30" customHeight="1">
      <c r="A39" s="953"/>
      <c r="B39" s="207" t="str">
        <f>OverallScore!C52</f>
        <v>EC 6.0</v>
      </c>
      <c r="C39" s="207" t="str">
        <f>OverallScore!D52</f>
        <v>ENERGY LABELLED GOODS</v>
      </c>
      <c r="D39" s="184">
        <f>IF(AND(Economic!I50&gt;=50),'Output report'!G151,IF(AND(Economic!I50&gt;=0),'Output report'!G153,""))</f>
        <v>0</v>
      </c>
      <c r="F39" s="949" t="s">
        <v>374</v>
      </c>
      <c r="G39" s="950"/>
    </row>
    <row r="40" spans="1:8" ht="30" customHeight="1">
      <c r="A40" s="953"/>
      <c r="B40" s="207" t="str">
        <f>OverallScore!C53</f>
        <v>EC 7.0</v>
      </c>
      <c r="C40" s="207" t="str">
        <f>OverallScore!D53</f>
        <v>FLOOD RISK</v>
      </c>
      <c r="D40" s="156" t="str">
        <f>IF(AND(Economic!I62&gt;=50),'Output report'!G156,IF(AND(Economic!I62&gt;=0),'Output report'!G157,""))</f>
        <v>-</v>
      </c>
      <c r="F40" s="167" t="s">
        <v>425</v>
      </c>
      <c r="G40" s="168" t="s">
        <v>375</v>
      </c>
      <c r="H40" s="199" t="s">
        <v>492</v>
      </c>
    </row>
    <row r="41" spans="1:8">
      <c r="B41" s="191"/>
      <c r="C41" s="191"/>
      <c r="D41" s="126"/>
      <c r="F41" s="167" t="s">
        <v>432</v>
      </c>
      <c r="G41" s="168" t="s">
        <v>373</v>
      </c>
      <c r="H41" s="199" t="s">
        <v>493</v>
      </c>
    </row>
    <row r="42" spans="1:8" ht="1.05" customHeight="1">
      <c r="B42" s="189"/>
      <c r="C42" s="189"/>
      <c r="D42" s="153"/>
      <c r="F42" s="169" t="s">
        <v>426</v>
      </c>
      <c r="G42" s="170" t="s">
        <v>373</v>
      </c>
      <c r="H42" s="200" t="s">
        <v>494</v>
      </c>
    </row>
    <row r="43" spans="1:8" ht="1.05" customHeight="1">
      <c r="B43" s="189"/>
      <c r="C43" s="189"/>
      <c r="D43" s="153"/>
      <c r="F43" s="169" t="s">
        <v>434</v>
      </c>
      <c r="G43" s="170" t="s">
        <v>462</v>
      </c>
    </row>
    <row r="44" spans="1:8" ht="30" customHeight="1">
      <c r="A44" s="953" t="s">
        <v>472</v>
      </c>
      <c r="B44" s="205" t="str">
        <f>OverallScore!C56</f>
        <v>QA 1.0</v>
      </c>
      <c r="C44" s="205" t="str">
        <f>OverallScore!D56</f>
        <v>QUALITY OF THE BUILDING SHELL - AIR INFILTRATION</v>
      </c>
      <c r="D44" s="154" t="str">
        <f>IF(AND(Quality!I13=100),'Output report'!G160,IF(AND(Quality!I13=50),G161,IF(AND(Quality!I13=10),'Output report'!G162,"")))</f>
        <v/>
      </c>
      <c r="F44" s="169" t="s">
        <v>427</v>
      </c>
      <c r="G44" s="170" t="s">
        <v>462</v>
      </c>
    </row>
    <row r="45" spans="1:8" ht="30" customHeight="1">
      <c r="A45" s="953"/>
      <c r="B45" s="206" t="e">
        <f>OverallScore!#REF!</f>
        <v>#REF!</v>
      </c>
      <c r="C45" s="206" t="e">
        <f>OverallScore!#REF!</f>
        <v>#REF!</v>
      </c>
      <c r="D45" s="153"/>
      <c r="F45" s="169" t="s">
        <v>427</v>
      </c>
      <c r="G45" s="170"/>
    </row>
    <row r="46" spans="1:8" ht="30" customHeight="1">
      <c r="A46" s="953"/>
      <c r="B46" s="205" t="str">
        <f>OverallScore!C57</f>
        <v>QA 2.0</v>
      </c>
      <c r="C46" s="205" t="str">
        <f>OverallScore!D57</f>
        <v>QUALITY OF THE BUILDING SHELL - THERMAL BRIDGING</v>
      </c>
      <c r="D46" s="154" t="str">
        <f>IF(AND(Quality!I21=100),'Output report'!G165,IF(AND(Quality!I21=85),G166,IF(AND(Quality!I21=25),'Output report'!G167,"")))</f>
        <v/>
      </c>
      <c r="F46" s="169" t="s">
        <v>435</v>
      </c>
      <c r="G46" s="170" t="s">
        <v>462</v>
      </c>
    </row>
    <row r="47" spans="1:8" ht="30" customHeight="1">
      <c r="A47" s="953"/>
      <c r="B47" s="207" t="str">
        <f>OverallScore!C58</f>
        <v>QA 3.0</v>
      </c>
      <c r="C47" s="207" t="str">
        <f>OverallScore!D58</f>
        <v>QUALITY OF OVERSIGHT AND TESTING</v>
      </c>
      <c r="D47" s="156" t="e">
        <f>IF(AND(Quality!#REF!=50),'Output report'!G170,IF(AND(Quality!#REF!=0),G171,""))</f>
        <v>#REF!</v>
      </c>
      <c r="F47" s="169" t="s">
        <v>431</v>
      </c>
      <c r="G47" s="170" t="s">
        <v>462</v>
      </c>
    </row>
    <row r="48" spans="1:8" ht="30" customHeight="1">
      <c r="A48" s="953"/>
      <c r="B48" s="205" t="e">
        <f>OverallScore!#REF!</f>
        <v>#REF!</v>
      </c>
      <c r="C48" s="205" t="e">
        <f>OverallScore!#REF!</f>
        <v>#REF!</v>
      </c>
      <c r="D48" s="154" t="e">
        <f>IF(AND(Quality!#REF!=50),'Output report'!G174,IF(AND(Quality!#REF!=0),G175,""))</f>
        <v>#REF!</v>
      </c>
      <c r="F48" s="169" t="s">
        <v>429</v>
      </c>
      <c r="G48" s="170" t="s">
        <v>462</v>
      </c>
    </row>
    <row r="49" spans="1:8" ht="30" customHeight="1">
      <c r="A49" s="953"/>
      <c r="B49" s="207" t="str">
        <f>OverallScore!C59</f>
        <v>QA 4.0</v>
      </c>
      <c r="C49" s="207" t="str">
        <f>OverallScore!D59</f>
        <v>CONSTRUCTION TEAM SKILLS*</v>
      </c>
      <c r="D49" s="156" t="e">
        <f>IF(AND(Quality!#REF!=100),'Output report'!G178,IF(AND(Quality!#REF!=0),G179,""))</f>
        <v>#REF!</v>
      </c>
      <c r="F49" s="165"/>
      <c r="G49" s="166"/>
    </row>
    <row r="50" spans="1:8" ht="1.05" customHeight="1">
      <c r="A50" s="953"/>
      <c r="B50" s="206"/>
      <c r="C50" s="206"/>
      <c r="D50" s="153"/>
      <c r="F50" s="949" t="s">
        <v>424</v>
      </c>
      <c r="G50" s="950"/>
    </row>
    <row r="51" spans="1:8" ht="30" customHeight="1">
      <c r="A51" s="953"/>
      <c r="B51" s="205" t="str">
        <f>OverallScore!C61</f>
        <v>QA 5.1</v>
      </c>
      <c r="C51" s="205" t="str">
        <f>OverallScore!D61</f>
        <v>DESIGN TEAM SKILLS*</v>
      </c>
      <c r="D51" s="154" t="str">
        <f>IF(AND(Quality!J50=100),'Output report'!G182,IF(AND(Quality!J50=0),G183,""))</f>
        <v>-</v>
      </c>
      <c r="F51" s="167" t="s">
        <v>425</v>
      </c>
      <c r="G51" s="168" t="s">
        <v>376</v>
      </c>
    </row>
    <row r="52" spans="1:8" ht="30" customHeight="1">
      <c r="A52" s="953"/>
      <c r="B52" s="207" t="str">
        <f>OverallScore!C62</f>
        <v>QA 5.2</v>
      </c>
      <c r="C52" s="207" t="str">
        <f>OverallScore!D62</f>
        <v>DESIGN TEAM PLANNING</v>
      </c>
      <c r="D52" s="156" t="str">
        <f>IF(AND(Quality!I53=25),'Output report'!G186,IF(AND(Quality!I53=0),G187,""))</f>
        <v>-</v>
      </c>
      <c r="F52" s="167" t="s">
        <v>436</v>
      </c>
      <c r="G52" s="168" t="s">
        <v>377</v>
      </c>
      <c r="H52" s="199" t="s">
        <v>495</v>
      </c>
    </row>
    <row r="53" spans="1:8" ht="30" customHeight="1">
      <c r="A53" s="953"/>
      <c r="B53" s="207" t="str">
        <f>OverallScore!C63</f>
        <v>QA 6.0</v>
      </c>
      <c r="C53" s="207" t="str">
        <f>OverallScore!D63</f>
        <v>COMMISSIONING OF SERVICES</v>
      </c>
      <c r="D53" s="156" t="e">
        <f>IF(AND(Quality!#REF!=100),'Output report'!G190,IF(AND(Quality!#REF!=50),G191,""))</f>
        <v>#REF!</v>
      </c>
      <c r="F53" s="173" t="s">
        <v>420</v>
      </c>
      <c r="G53" s="174" t="s">
        <v>378</v>
      </c>
      <c r="H53" s="199" t="s">
        <v>496</v>
      </c>
    </row>
    <row r="54" spans="1:8" ht="30" customHeight="1">
      <c r="A54" s="953"/>
      <c r="B54" s="207" t="str">
        <f>OverallScore!C65</f>
        <v>QA 8.0</v>
      </c>
      <c r="C54" s="207" t="str">
        <f>OverallScore!D65</f>
        <v>CONSUMER INFORMATION AND AFTERCARE</v>
      </c>
      <c r="D54" s="156" t="str">
        <f>IF(AND(Quality!I78=100),'Output report'!G194,IF(AND(Quality!I78=80),'Output report'!G195,IF(AND(Quality!I78=60),'Output report'!G196,IF(AND(Quality!I78=40),'Output report'!G197,IF(AND(Quality!I78=20),'Output report'!G198,IF(AND(Quality!I78=0),G199,""))))))</f>
        <v>-</v>
      </c>
      <c r="F54" s="169" t="s">
        <v>427</v>
      </c>
      <c r="G54" s="170" t="s">
        <v>379</v>
      </c>
    </row>
    <row r="55" spans="1:8">
      <c r="B55" s="153"/>
      <c r="C55" s="153"/>
      <c r="D55" s="153"/>
      <c r="F55" s="169" t="s">
        <v>433</v>
      </c>
      <c r="G55" s="170" t="s">
        <v>380</v>
      </c>
    </row>
    <row r="56" spans="1:8">
      <c r="B56" s="153"/>
      <c r="C56" s="153"/>
      <c r="D56" s="153"/>
      <c r="F56" s="169" t="s">
        <v>429</v>
      </c>
      <c r="G56" s="170" t="s">
        <v>462</v>
      </c>
    </row>
    <row r="57" spans="1:8">
      <c r="B57" s="153"/>
      <c r="C57" s="153"/>
      <c r="D57" s="153"/>
      <c r="F57" s="165"/>
      <c r="G57" s="166"/>
    </row>
    <row r="58" spans="1:8">
      <c r="B58" s="153"/>
      <c r="C58" s="153"/>
      <c r="D58" s="153"/>
      <c r="F58" s="949" t="s">
        <v>437</v>
      </c>
      <c r="G58" s="950"/>
    </row>
    <row r="59" spans="1:8">
      <c r="B59" s="153"/>
      <c r="C59" s="153"/>
      <c r="D59" s="153"/>
      <c r="F59" s="167" t="s">
        <v>425</v>
      </c>
      <c r="G59" s="168" t="s">
        <v>381</v>
      </c>
      <c r="H59" s="200" t="s">
        <v>497</v>
      </c>
    </row>
    <row r="60" spans="1:8">
      <c r="B60" s="153"/>
      <c r="C60" s="153"/>
      <c r="D60" s="153"/>
      <c r="F60" s="169" t="s">
        <v>427</v>
      </c>
      <c r="G60" s="168" t="s">
        <v>381</v>
      </c>
    </row>
    <row r="61" spans="1:8">
      <c r="B61" s="153"/>
      <c r="C61" s="153"/>
      <c r="D61" s="153"/>
      <c r="F61" s="169" t="s">
        <v>429</v>
      </c>
      <c r="G61" s="170" t="s">
        <v>462</v>
      </c>
    </row>
    <row r="62" spans="1:8">
      <c r="B62" s="153"/>
      <c r="C62" s="153"/>
      <c r="D62" s="153"/>
      <c r="F62" s="165"/>
      <c r="G62" s="166"/>
    </row>
    <row r="63" spans="1:8">
      <c r="B63" s="153"/>
      <c r="C63" s="153"/>
      <c r="D63" s="153"/>
      <c r="F63" s="949" t="s">
        <v>382</v>
      </c>
      <c r="G63" s="950"/>
    </row>
    <row r="64" spans="1:8">
      <c r="B64" s="153"/>
      <c r="C64" s="153"/>
      <c r="D64" s="153"/>
      <c r="F64" s="167" t="s">
        <v>425</v>
      </c>
      <c r="G64" s="168" t="s">
        <v>462</v>
      </c>
      <c r="H64" s="199" t="s">
        <v>498</v>
      </c>
    </row>
    <row r="65" spans="2:8">
      <c r="B65" s="153"/>
      <c r="C65" s="153"/>
      <c r="D65" s="153"/>
      <c r="F65" s="167" t="s">
        <v>436</v>
      </c>
      <c r="G65" s="168" t="s">
        <v>462</v>
      </c>
      <c r="H65" s="199" t="s">
        <v>499</v>
      </c>
    </row>
    <row r="66" spans="2:8">
      <c r="B66" s="153"/>
      <c r="C66" s="153"/>
      <c r="D66" s="153"/>
      <c r="F66" s="169" t="s">
        <v>427</v>
      </c>
      <c r="G66" s="170" t="s">
        <v>462</v>
      </c>
      <c r="H66" s="199" t="s">
        <v>500</v>
      </c>
    </row>
    <row r="67" spans="2:8">
      <c r="B67" s="153"/>
      <c r="C67" s="153"/>
      <c r="D67" s="153"/>
      <c r="F67" s="169" t="s">
        <v>429</v>
      </c>
      <c r="G67" s="170" t="s">
        <v>462</v>
      </c>
    </row>
    <row r="68" spans="2:8">
      <c r="B68" s="153"/>
      <c r="C68" s="153"/>
      <c r="D68" s="153"/>
      <c r="F68" s="165"/>
      <c r="G68" s="166"/>
    </row>
    <row r="69" spans="2:8">
      <c r="B69" s="153"/>
      <c r="C69" s="153"/>
      <c r="D69" s="153"/>
      <c r="F69" s="949" t="s">
        <v>383</v>
      </c>
      <c r="G69" s="950"/>
    </row>
    <row r="70" spans="2:8">
      <c r="B70" s="153"/>
      <c r="C70" s="153"/>
      <c r="D70" s="153"/>
      <c r="F70" s="167" t="s">
        <v>425</v>
      </c>
      <c r="G70" s="168" t="s">
        <v>384</v>
      </c>
      <c r="H70" s="199" t="s">
        <v>501</v>
      </c>
    </row>
    <row r="71" spans="2:8">
      <c r="B71" s="153"/>
      <c r="C71" s="153"/>
      <c r="D71" s="153"/>
      <c r="F71" s="167" t="s">
        <v>438</v>
      </c>
      <c r="G71" s="168" t="s">
        <v>385</v>
      </c>
      <c r="H71" s="199" t="s">
        <v>502</v>
      </c>
    </row>
    <row r="72" spans="2:8">
      <c r="B72" s="153"/>
      <c r="C72" s="153"/>
      <c r="D72" s="153"/>
      <c r="F72" s="169" t="s">
        <v>428</v>
      </c>
      <c r="G72" s="170" t="s">
        <v>386</v>
      </c>
      <c r="H72" s="199" t="s">
        <v>503</v>
      </c>
    </row>
    <row r="73" spans="2:8">
      <c r="B73" s="153"/>
      <c r="C73" s="153"/>
      <c r="D73" s="153"/>
      <c r="F73" s="169" t="s">
        <v>429</v>
      </c>
      <c r="G73" s="170" t="s">
        <v>462</v>
      </c>
      <c r="H73" s="199" t="s">
        <v>504</v>
      </c>
    </row>
    <row r="74" spans="2:8">
      <c r="B74" s="153"/>
      <c r="C74" s="153"/>
      <c r="D74" s="153"/>
      <c r="F74" s="165"/>
      <c r="G74" s="166"/>
    </row>
    <row r="75" spans="2:8">
      <c r="B75" s="153"/>
      <c r="C75" s="153"/>
      <c r="D75" s="153"/>
      <c r="F75" s="954" t="s">
        <v>387</v>
      </c>
      <c r="G75" s="955"/>
    </row>
    <row r="76" spans="2:8">
      <c r="B76" s="153"/>
      <c r="C76" s="153"/>
      <c r="D76" s="153"/>
      <c r="F76" s="182" t="s">
        <v>425</v>
      </c>
      <c r="G76" s="183" t="s">
        <v>462</v>
      </c>
      <c r="H76" s="200" t="s">
        <v>505</v>
      </c>
    </row>
    <row r="77" spans="2:8">
      <c r="B77" s="153"/>
      <c r="C77" s="153"/>
      <c r="D77" s="153"/>
      <c r="F77" s="182" t="s">
        <v>432</v>
      </c>
      <c r="G77" s="183" t="s">
        <v>462</v>
      </c>
      <c r="H77" s="200" t="s">
        <v>506</v>
      </c>
    </row>
    <row r="78" spans="2:8">
      <c r="B78" s="153"/>
      <c r="C78" s="153"/>
      <c r="D78" s="153"/>
      <c r="F78" s="182" t="s">
        <v>426</v>
      </c>
      <c r="G78" s="183" t="s">
        <v>462</v>
      </c>
    </row>
    <row r="79" spans="2:8">
      <c r="B79" s="153"/>
      <c r="C79" s="153"/>
      <c r="D79" s="153"/>
      <c r="F79" s="182" t="s">
        <v>438</v>
      </c>
      <c r="G79" s="183" t="s">
        <v>462</v>
      </c>
    </row>
    <row r="80" spans="2:8">
      <c r="B80" s="153"/>
      <c r="C80" s="153"/>
      <c r="D80" s="153"/>
      <c r="F80" s="180" t="s">
        <v>429</v>
      </c>
      <c r="G80" s="181" t="s">
        <v>462</v>
      </c>
    </row>
    <row r="81" spans="2:8">
      <c r="B81" s="153"/>
      <c r="C81" s="153"/>
      <c r="D81" s="153"/>
      <c r="F81" s="175"/>
      <c r="G81" s="175"/>
    </row>
    <row r="82" spans="2:8">
      <c r="B82" s="153"/>
      <c r="C82" s="153"/>
      <c r="D82" s="153"/>
      <c r="F82" s="949" t="s">
        <v>388</v>
      </c>
      <c r="G82" s="950"/>
    </row>
    <row r="83" spans="2:8" ht="28.8">
      <c r="B83" s="153"/>
      <c r="C83" s="153"/>
      <c r="D83" s="153"/>
      <c r="F83" s="169" t="s">
        <v>439</v>
      </c>
      <c r="G83" s="170" t="s">
        <v>389</v>
      </c>
    </row>
    <row r="84" spans="2:8">
      <c r="B84" s="153"/>
      <c r="C84" s="153"/>
      <c r="D84" s="153"/>
      <c r="F84" s="164"/>
      <c r="G84" s="164"/>
    </row>
    <row r="85" spans="2:8">
      <c r="B85" s="153"/>
      <c r="C85" s="153"/>
      <c r="D85" s="153"/>
      <c r="F85" s="949" t="s">
        <v>463</v>
      </c>
      <c r="G85" s="950"/>
    </row>
    <row r="86" spans="2:8">
      <c r="B86" s="153"/>
      <c r="C86" s="153"/>
      <c r="D86" s="153"/>
      <c r="F86" s="169" t="s">
        <v>439</v>
      </c>
      <c r="G86" s="170" t="s">
        <v>462</v>
      </c>
      <c r="H86" s="199" t="s">
        <v>507</v>
      </c>
    </row>
    <row r="87" spans="2:8">
      <c r="B87" s="153"/>
      <c r="C87" s="153"/>
      <c r="D87" s="153"/>
      <c r="F87" s="195"/>
      <c r="G87" s="195"/>
    </row>
    <row r="88" spans="2:8">
      <c r="B88" s="153"/>
      <c r="C88" s="153"/>
      <c r="D88" s="153"/>
      <c r="F88" s="196"/>
      <c r="G88" s="197"/>
    </row>
    <row r="89" spans="2:8">
      <c r="B89" s="153"/>
      <c r="C89" s="153"/>
      <c r="D89" s="153"/>
      <c r="F89" s="949" t="s">
        <v>390</v>
      </c>
      <c r="G89" s="950"/>
    </row>
    <row r="90" spans="2:8" ht="28.8">
      <c r="B90" s="153"/>
      <c r="C90" s="153"/>
      <c r="D90" s="153"/>
      <c r="F90" s="167" t="s">
        <v>425</v>
      </c>
      <c r="G90" s="168" t="s">
        <v>391</v>
      </c>
      <c r="H90" s="200" t="s">
        <v>508</v>
      </c>
    </row>
    <row r="91" spans="2:8" ht="28.8">
      <c r="B91" s="153"/>
      <c r="C91" s="153"/>
      <c r="D91" s="153"/>
      <c r="F91" s="167" t="s">
        <v>430</v>
      </c>
      <c r="G91" s="168" t="s">
        <v>392</v>
      </c>
      <c r="H91" s="200" t="s">
        <v>509</v>
      </c>
    </row>
    <row r="92" spans="2:8">
      <c r="B92" s="153"/>
      <c r="C92" s="153"/>
      <c r="D92" s="153"/>
      <c r="F92" s="169" t="s">
        <v>427</v>
      </c>
      <c r="G92" s="170" t="s">
        <v>393</v>
      </c>
      <c r="H92" s="200" t="s">
        <v>510</v>
      </c>
    </row>
    <row r="93" spans="2:8">
      <c r="B93" s="153"/>
      <c r="C93" s="153"/>
      <c r="D93" s="153"/>
      <c r="F93" s="165"/>
      <c r="G93" s="166"/>
      <c r="H93" s="200" t="s">
        <v>511</v>
      </c>
    </row>
    <row r="94" spans="2:8">
      <c r="B94" s="153"/>
      <c r="C94" s="153"/>
      <c r="D94" s="153"/>
      <c r="F94" s="165"/>
      <c r="G94" s="166"/>
      <c r="H94" s="200" t="s">
        <v>512</v>
      </c>
    </row>
    <row r="95" spans="2:8">
      <c r="B95" s="153"/>
      <c r="C95" s="153"/>
      <c r="D95" s="153"/>
      <c r="F95" s="949" t="s">
        <v>446</v>
      </c>
      <c r="G95" s="950"/>
    </row>
    <row r="96" spans="2:8">
      <c r="B96" s="153"/>
      <c r="C96" s="153"/>
      <c r="D96" s="153"/>
      <c r="F96" s="167" t="s">
        <v>425</v>
      </c>
      <c r="G96" s="168" t="s">
        <v>394</v>
      </c>
      <c r="H96" s="200" t="s">
        <v>513</v>
      </c>
    </row>
    <row r="97" spans="2:8">
      <c r="B97" s="153"/>
      <c r="C97" s="153"/>
      <c r="D97" s="153"/>
      <c r="F97" s="167" t="s">
        <v>438</v>
      </c>
      <c r="G97" s="168" t="s">
        <v>395</v>
      </c>
      <c r="H97" s="200" t="s">
        <v>514</v>
      </c>
    </row>
    <row r="98" spans="2:8">
      <c r="B98" s="153"/>
      <c r="C98" s="153"/>
      <c r="D98" s="153"/>
      <c r="F98" s="169" t="s">
        <v>435</v>
      </c>
      <c r="G98" s="170" t="s">
        <v>396</v>
      </c>
    </row>
    <row r="99" spans="2:8">
      <c r="B99" s="153"/>
      <c r="C99" s="153"/>
      <c r="D99" s="153"/>
      <c r="F99" s="169" t="s">
        <v>431</v>
      </c>
      <c r="G99" s="170" t="s">
        <v>462</v>
      </c>
    </row>
    <row r="100" spans="2:8">
      <c r="B100" s="153"/>
      <c r="C100" s="153"/>
      <c r="D100" s="153"/>
      <c r="F100" s="165"/>
      <c r="G100" s="166"/>
    </row>
    <row r="101" spans="2:8">
      <c r="B101" s="153"/>
      <c r="C101" s="153"/>
      <c r="D101" s="153"/>
      <c r="F101" s="165"/>
      <c r="G101" s="166"/>
    </row>
    <row r="102" spans="2:8">
      <c r="B102" s="153"/>
      <c r="C102" s="153"/>
      <c r="D102" s="153"/>
      <c r="F102" s="949" t="s">
        <v>447</v>
      </c>
      <c r="G102" s="950"/>
    </row>
    <row r="103" spans="2:8">
      <c r="B103" s="153"/>
      <c r="C103" s="153"/>
      <c r="D103" s="153"/>
      <c r="F103" s="167" t="s">
        <v>427</v>
      </c>
      <c r="G103" s="168" t="s">
        <v>397</v>
      </c>
      <c r="H103" s="199" t="s">
        <v>515</v>
      </c>
    </row>
    <row r="104" spans="2:8">
      <c r="B104" s="153"/>
      <c r="C104" s="153"/>
      <c r="D104" s="153"/>
      <c r="F104" s="169" t="s">
        <v>433</v>
      </c>
      <c r="G104" s="170" t="s">
        <v>398</v>
      </c>
      <c r="H104" s="199" t="s">
        <v>516</v>
      </c>
    </row>
    <row r="105" spans="2:8">
      <c r="B105" s="153"/>
      <c r="C105" s="153"/>
      <c r="D105" s="153"/>
      <c r="F105" s="169" t="s">
        <v>440</v>
      </c>
      <c r="G105" s="170" t="s">
        <v>462</v>
      </c>
    </row>
    <row r="106" spans="2:8">
      <c r="B106" s="153"/>
      <c r="C106" s="153"/>
      <c r="D106" s="153"/>
      <c r="F106" s="165"/>
      <c r="G106" s="166"/>
    </row>
    <row r="107" spans="2:8">
      <c r="B107" s="153"/>
      <c r="C107" s="153"/>
      <c r="D107" s="153"/>
      <c r="F107" s="949" t="s">
        <v>448</v>
      </c>
      <c r="G107" s="950"/>
    </row>
    <row r="108" spans="2:8">
      <c r="B108" s="153"/>
      <c r="C108" s="153"/>
      <c r="D108" s="153"/>
      <c r="F108" s="167" t="s">
        <v>425</v>
      </c>
      <c r="G108" s="168" t="s">
        <v>399</v>
      </c>
      <c r="H108" s="199" t="s">
        <v>517</v>
      </c>
    </row>
    <row r="109" spans="2:8">
      <c r="B109" s="153"/>
      <c r="C109" s="153"/>
      <c r="D109" s="153"/>
      <c r="F109" s="169" t="s">
        <v>430</v>
      </c>
      <c r="G109" s="170" t="s">
        <v>400</v>
      </c>
      <c r="H109" s="199" t="s">
        <v>518</v>
      </c>
    </row>
    <row r="110" spans="2:8">
      <c r="B110" s="153"/>
      <c r="C110" s="153"/>
      <c r="D110" s="153"/>
      <c r="F110" s="169" t="s">
        <v>427</v>
      </c>
      <c r="G110" s="170"/>
      <c r="H110" s="199" t="s">
        <v>519</v>
      </c>
    </row>
    <row r="111" spans="2:8">
      <c r="B111" s="153"/>
      <c r="C111" s="153"/>
      <c r="D111" s="153"/>
      <c r="F111" s="169" t="s">
        <v>429</v>
      </c>
      <c r="G111" s="170" t="s">
        <v>462</v>
      </c>
    </row>
    <row r="112" spans="2:8">
      <c r="B112" s="153"/>
      <c r="C112" s="153"/>
      <c r="D112" s="153"/>
      <c r="F112" s="164"/>
      <c r="G112" s="164"/>
    </row>
    <row r="113" spans="2:8">
      <c r="B113" s="153"/>
      <c r="C113" s="153"/>
      <c r="D113" s="153"/>
      <c r="F113" s="949" t="s">
        <v>449</v>
      </c>
      <c r="G113" s="950"/>
    </row>
    <row r="114" spans="2:8">
      <c r="B114" s="153"/>
      <c r="C114" s="153"/>
      <c r="D114" s="153"/>
      <c r="F114" s="167" t="s">
        <v>427</v>
      </c>
      <c r="G114" s="168" t="s">
        <v>401</v>
      </c>
    </row>
    <row r="115" spans="2:8">
      <c r="B115" s="153"/>
      <c r="C115" s="153"/>
      <c r="D115" s="153"/>
      <c r="F115" s="169" t="s">
        <v>433</v>
      </c>
      <c r="G115" s="170" t="s">
        <v>402</v>
      </c>
    </row>
    <row r="116" spans="2:8">
      <c r="B116" s="153"/>
      <c r="C116" s="153"/>
      <c r="D116" s="153"/>
      <c r="F116" s="164"/>
      <c r="G116" s="164"/>
    </row>
    <row r="117" spans="2:8">
      <c r="B117" s="153"/>
      <c r="C117" s="153"/>
      <c r="D117" s="153"/>
      <c r="F117" s="949" t="s">
        <v>450</v>
      </c>
      <c r="G117" s="950"/>
    </row>
    <row r="118" spans="2:8" ht="43.2">
      <c r="B118" s="153"/>
      <c r="C118" s="153"/>
      <c r="D118" s="153"/>
      <c r="F118" s="167" t="s">
        <v>425</v>
      </c>
      <c r="G118" s="168" t="s">
        <v>403</v>
      </c>
      <c r="H118" s="199" t="s">
        <v>520</v>
      </c>
    </row>
    <row r="119" spans="2:8" ht="43.2">
      <c r="B119" s="153"/>
      <c r="C119" s="153"/>
      <c r="D119" s="153"/>
      <c r="F119" s="169" t="s">
        <v>427</v>
      </c>
      <c r="G119" s="170" t="s">
        <v>404</v>
      </c>
    </row>
    <row r="120" spans="2:8">
      <c r="B120" s="153"/>
      <c r="C120" s="153"/>
      <c r="D120" s="153"/>
      <c r="F120" s="165"/>
      <c r="G120" s="166"/>
    </row>
    <row r="121" spans="2:8">
      <c r="B121" s="153"/>
      <c r="C121" s="153"/>
      <c r="D121" s="153"/>
      <c r="F121" s="949" t="s">
        <v>405</v>
      </c>
      <c r="G121" s="950"/>
    </row>
    <row r="122" spans="2:8" ht="28.8">
      <c r="B122" s="153"/>
      <c r="C122" s="153"/>
      <c r="D122" s="153"/>
      <c r="F122" s="167" t="s">
        <v>239</v>
      </c>
      <c r="G122" s="168" t="s">
        <v>406</v>
      </c>
    </row>
    <row r="123" spans="2:8" ht="28.8">
      <c r="B123" s="153"/>
      <c r="C123" s="153"/>
      <c r="D123" s="153"/>
      <c r="F123" s="167" t="s">
        <v>238</v>
      </c>
      <c r="G123" s="168" t="s">
        <v>407</v>
      </c>
    </row>
    <row r="124" spans="2:8" ht="28.8">
      <c r="B124" s="153"/>
      <c r="C124" s="153"/>
      <c r="D124" s="153"/>
      <c r="F124" s="169" t="s">
        <v>237</v>
      </c>
      <c r="G124" s="170" t="s">
        <v>408</v>
      </c>
    </row>
    <row r="125" spans="2:8">
      <c r="B125" s="153"/>
      <c r="C125" s="153"/>
      <c r="D125" s="153"/>
      <c r="F125" s="196"/>
      <c r="G125" s="197"/>
    </row>
    <row r="126" spans="2:8">
      <c r="B126" s="153"/>
      <c r="C126" s="153"/>
      <c r="D126" s="153"/>
      <c r="F126" s="949" t="s">
        <v>441</v>
      </c>
      <c r="G126" s="950"/>
    </row>
    <row r="127" spans="2:8">
      <c r="B127" s="153"/>
      <c r="C127" s="153"/>
      <c r="D127" s="153"/>
      <c r="F127" s="180" t="s">
        <v>425</v>
      </c>
      <c r="G127" s="181" t="s">
        <v>409</v>
      </c>
      <c r="H127" s="199" t="s">
        <v>521</v>
      </c>
    </row>
    <row r="128" spans="2:8">
      <c r="B128" s="153"/>
      <c r="C128" s="153"/>
      <c r="D128" s="153"/>
      <c r="F128" s="180" t="s">
        <v>430</v>
      </c>
      <c r="G128" s="181" t="s">
        <v>462</v>
      </c>
      <c r="H128" s="199" t="s">
        <v>522</v>
      </c>
    </row>
    <row r="129" spans="2:8">
      <c r="B129" s="153"/>
      <c r="C129" s="153"/>
      <c r="D129" s="153"/>
      <c r="F129" s="169" t="s">
        <v>427</v>
      </c>
      <c r="G129" s="170" t="s">
        <v>462</v>
      </c>
      <c r="H129" s="199" t="s">
        <v>523</v>
      </c>
    </row>
    <row r="130" spans="2:8">
      <c r="B130" s="153"/>
      <c r="C130" s="153"/>
      <c r="D130" s="153"/>
      <c r="F130" s="165"/>
      <c r="G130" s="166" t="s">
        <v>462</v>
      </c>
    </row>
    <row r="131" spans="2:8">
      <c r="B131" s="153"/>
      <c r="C131" s="153"/>
      <c r="D131" s="153"/>
      <c r="F131" s="949" t="s">
        <v>410</v>
      </c>
      <c r="G131" s="950"/>
    </row>
    <row r="132" spans="2:8" ht="28.8">
      <c r="B132" s="153"/>
      <c r="C132" s="153"/>
      <c r="D132" s="153"/>
      <c r="F132" s="169" t="s">
        <v>425</v>
      </c>
      <c r="G132" s="170" t="s">
        <v>411</v>
      </c>
      <c r="H132" s="201" t="s">
        <v>524</v>
      </c>
    </row>
    <row r="133" spans="2:8">
      <c r="B133" s="153"/>
      <c r="C133" s="153"/>
      <c r="D133" s="153"/>
      <c r="F133" s="180" t="s">
        <v>430</v>
      </c>
      <c r="G133" s="181" t="s">
        <v>462</v>
      </c>
    </row>
    <row r="134" spans="2:8">
      <c r="B134" s="153"/>
      <c r="C134" s="153"/>
      <c r="D134" s="153"/>
      <c r="F134" s="169" t="s">
        <v>427</v>
      </c>
      <c r="G134" s="170" t="s">
        <v>462</v>
      </c>
    </row>
    <row r="135" spans="2:8">
      <c r="B135" s="153"/>
      <c r="C135" s="153"/>
      <c r="D135" s="153"/>
      <c r="F135" s="165"/>
      <c r="G135" s="166"/>
    </row>
    <row r="136" spans="2:8">
      <c r="B136" s="153"/>
      <c r="C136" s="153"/>
      <c r="D136" s="153"/>
      <c r="F136" s="949" t="s">
        <v>412</v>
      </c>
      <c r="G136" s="950"/>
    </row>
    <row r="137" spans="2:8" ht="28.8">
      <c r="B137" s="153"/>
      <c r="C137" s="153"/>
      <c r="D137" s="153"/>
      <c r="F137" s="169" t="s">
        <v>442</v>
      </c>
      <c r="G137" s="170" t="s">
        <v>413</v>
      </c>
    </row>
    <row r="138" spans="2:8">
      <c r="B138" s="153"/>
      <c r="C138" s="153"/>
      <c r="D138" s="153"/>
      <c r="F138" s="167" t="s">
        <v>464</v>
      </c>
      <c r="G138" s="168" t="s">
        <v>462</v>
      </c>
    </row>
    <row r="139" spans="2:8">
      <c r="B139" s="153"/>
      <c r="C139" s="153"/>
      <c r="D139" s="153"/>
      <c r="F139" s="165"/>
      <c r="G139" s="166"/>
    </row>
    <row r="140" spans="2:8">
      <c r="B140" s="153"/>
      <c r="C140" s="153"/>
      <c r="D140" s="153"/>
      <c r="F140" s="949" t="s">
        <v>443</v>
      </c>
      <c r="G140" s="950"/>
      <c r="H140" s="200" t="s">
        <v>525</v>
      </c>
    </row>
    <row r="141" spans="2:8" ht="28.8">
      <c r="B141" s="153"/>
      <c r="C141" s="153"/>
      <c r="D141" s="153"/>
      <c r="F141" s="167" t="s">
        <v>439</v>
      </c>
      <c r="G141" s="168" t="s">
        <v>414</v>
      </c>
      <c r="H141" s="200" t="s">
        <v>526</v>
      </c>
    </row>
    <row r="142" spans="2:8">
      <c r="B142" s="153"/>
      <c r="C142" s="153"/>
      <c r="D142" s="153"/>
      <c r="F142" s="169"/>
      <c r="G142" s="170" t="s">
        <v>415</v>
      </c>
      <c r="H142" s="200" t="s">
        <v>527</v>
      </c>
    </row>
    <row r="143" spans="2:8">
      <c r="B143" s="153"/>
      <c r="C143" s="153"/>
      <c r="D143" s="153"/>
      <c r="F143" s="165"/>
      <c r="G143" s="166"/>
      <c r="H143" s="200" t="s">
        <v>528</v>
      </c>
    </row>
    <row r="144" spans="2:8">
      <c r="B144" s="153"/>
      <c r="C144" s="153"/>
      <c r="D144" s="153"/>
      <c r="F144" s="949" t="s">
        <v>444</v>
      </c>
      <c r="G144" s="950"/>
      <c r="H144" s="200" t="s">
        <v>529</v>
      </c>
    </row>
    <row r="145" spans="2:8">
      <c r="B145" s="153"/>
      <c r="C145" s="153"/>
      <c r="D145" s="153"/>
      <c r="F145" s="171" t="s">
        <v>416</v>
      </c>
      <c r="G145" s="172"/>
    </row>
    <row r="146" spans="2:8" ht="28.8">
      <c r="B146" s="153"/>
      <c r="C146" s="153"/>
      <c r="D146" s="153"/>
      <c r="F146" s="169" t="s">
        <v>442</v>
      </c>
      <c r="G146" s="170" t="s">
        <v>417</v>
      </c>
      <c r="H146" s="199" t="s">
        <v>530</v>
      </c>
    </row>
    <row r="147" spans="2:8">
      <c r="B147" s="153"/>
      <c r="C147" s="153"/>
      <c r="D147" s="153"/>
      <c r="F147" s="169"/>
      <c r="G147" s="170" t="s">
        <v>418</v>
      </c>
      <c r="H147" s="199" t="s">
        <v>531</v>
      </c>
    </row>
    <row r="148" spans="2:8">
      <c r="B148" s="153"/>
      <c r="C148" s="153"/>
      <c r="D148" s="153"/>
      <c r="F148" s="164"/>
      <c r="G148" s="164"/>
    </row>
    <row r="149" spans="2:8">
      <c r="D149" s="153"/>
      <c r="F149" s="949" t="s">
        <v>445</v>
      </c>
      <c r="G149" s="950"/>
    </row>
    <row r="150" spans="2:8">
      <c r="F150" s="171"/>
      <c r="G150" s="172"/>
    </row>
    <row r="151" spans="2:8">
      <c r="F151" s="169" t="s">
        <v>442</v>
      </c>
      <c r="G151" s="170" t="s">
        <v>462</v>
      </c>
      <c r="H151" s="200" t="s">
        <v>532</v>
      </c>
    </row>
    <row r="152" spans="2:8">
      <c r="F152" s="167" t="s">
        <v>465</v>
      </c>
      <c r="G152" s="168" t="s">
        <v>462</v>
      </c>
    </row>
    <row r="153" spans="2:8">
      <c r="F153" s="164"/>
      <c r="G153" s="164"/>
    </row>
    <row r="154" spans="2:8">
      <c r="F154" s="165"/>
      <c r="G154" s="166"/>
    </row>
    <row r="155" spans="2:8">
      <c r="F155" s="949" t="s">
        <v>451</v>
      </c>
      <c r="G155" s="950"/>
    </row>
    <row r="156" spans="2:8">
      <c r="F156" s="176" t="s">
        <v>466</v>
      </c>
      <c r="G156" s="177" t="s">
        <v>419</v>
      </c>
    </row>
    <row r="157" spans="2:8">
      <c r="F157" s="178" t="s">
        <v>467</v>
      </c>
      <c r="G157" s="179" t="s">
        <v>462</v>
      </c>
    </row>
    <row r="158" spans="2:8">
      <c r="F158" s="197"/>
      <c r="G158" s="197"/>
    </row>
    <row r="159" spans="2:8">
      <c r="F159" s="949" t="s">
        <v>452</v>
      </c>
      <c r="G159" s="950"/>
    </row>
    <row r="160" spans="2:8">
      <c r="F160" s="169" t="s">
        <v>425</v>
      </c>
      <c r="G160" s="170" t="s">
        <v>462</v>
      </c>
      <c r="H160" s="199" t="s">
        <v>533</v>
      </c>
    </row>
    <row r="161" spans="6:8">
      <c r="F161" s="180" t="s">
        <v>427</v>
      </c>
      <c r="G161" s="181" t="s">
        <v>462</v>
      </c>
      <c r="H161" s="199" t="s">
        <v>534</v>
      </c>
    </row>
    <row r="162" spans="6:8">
      <c r="F162" s="169" t="s">
        <v>431</v>
      </c>
      <c r="G162" s="170" t="s">
        <v>462</v>
      </c>
    </row>
    <row r="163" spans="6:8">
      <c r="F163" s="166"/>
      <c r="G163" s="166"/>
    </row>
    <row r="164" spans="6:8">
      <c r="F164" s="949" t="s">
        <v>454</v>
      </c>
      <c r="G164" s="950"/>
    </row>
    <row r="165" spans="6:8">
      <c r="F165" s="169" t="s">
        <v>425</v>
      </c>
      <c r="G165" s="170" t="s">
        <v>462</v>
      </c>
      <c r="H165" s="199" t="s">
        <v>535</v>
      </c>
    </row>
    <row r="166" spans="6:8">
      <c r="F166" s="180" t="s">
        <v>453</v>
      </c>
      <c r="G166" s="181" t="s">
        <v>462</v>
      </c>
      <c r="H166" s="199" t="s">
        <v>536</v>
      </c>
    </row>
    <row r="167" spans="6:8">
      <c r="F167" s="169" t="s">
        <v>433</v>
      </c>
      <c r="G167" s="170" t="s">
        <v>462</v>
      </c>
      <c r="H167" s="199" t="s">
        <v>537</v>
      </c>
    </row>
    <row r="168" spans="6:8">
      <c r="F168" s="166"/>
      <c r="G168" s="166"/>
      <c r="H168" s="199" t="s">
        <v>538</v>
      </c>
    </row>
    <row r="169" spans="6:8">
      <c r="F169" s="949" t="s">
        <v>455</v>
      </c>
      <c r="G169" s="950"/>
    </row>
    <row r="170" spans="6:8">
      <c r="F170" s="169" t="s">
        <v>427</v>
      </c>
      <c r="G170" s="170" t="s">
        <v>462</v>
      </c>
    </row>
    <row r="171" spans="6:8">
      <c r="F171" s="169" t="s">
        <v>429</v>
      </c>
      <c r="G171" s="170" t="s">
        <v>462</v>
      </c>
    </row>
    <row r="172" spans="6:8">
      <c r="F172" s="166"/>
      <c r="G172" s="166"/>
    </row>
    <row r="173" spans="6:8">
      <c r="F173" s="949" t="s">
        <v>468</v>
      </c>
      <c r="G173" s="950"/>
    </row>
    <row r="174" spans="6:8">
      <c r="F174" s="169" t="s">
        <v>427</v>
      </c>
      <c r="G174" s="170" t="s">
        <v>462</v>
      </c>
    </row>
    <row r="175" spans="6:8">
      <c r="F175" s="169" t="s">
        <v>429</v>
      </c>
      <c r="G175" s="170" t="s">
        <v>462</v>
      </c>
    </row>
    <row r="176" spans="6:8">
      <c r="F176" s="166"/>
      <c r="G176" s="166"/>
    </row>
    <row r="177" spans="6:8">
      <c r="F177" s="949" t="s">
        <v>456</v>
      </c>
      <c r="G177" s="950"/>
    </row>
    <row r="178" spans="6:8" ht="27.6">
      <c r="F178" s="169" t="s">
        <v>425</v>
      </c>
      <c r="G178" s="170" t="s">
        <v>462</v>
      </c>
      <c r="H178" s="199" t="s">
        <v>539</v>
      </c>
    </row>
    <row r="179" spans="6:8">
      <c r="F179" s="169" t="s">
        <v>429</v>
      </c>
      <c r="G179" s="170" t="s">
        <v>462</v>
      </c>
      <c r="H179" s="199" t="s">
        <v>540</v>
      </c>
    </row>
    <row r="180" spans="6:8">
      <c r="F180" s="166"/>
      <c r="G180" s="166"/>
      <c r="H180" s="199" t="s">
        <v>541</v>
      </c>
    </row>
    <row r="181" spans="6:8">
      <c r="F181" s="949" t="s">
        <v>458</v>
      </c>
      <c r="G181" s="950"/>
    </row>
    <row r="182" spans="6:8">
      <c r="F182" s="169" t="s">
        <v>425</v>
      </c>
      <c r="G182" s="170" t="s">
        <v>462</v>
      </c>
      <c r="H182" s="199" t="s">
        <v>542</v>
      </c>
    </row>
    <row r="183" spans="6:8">
      <c r="F183" s="169" t="s">
        <v>429</v>
      </c>
      <c r="G183" s="170" t="s">
        <v>462</v>
      </c>
      <c r="H183" s="199" t="s">
        <v>543</v>
      </c>
    </row>
    <row r="184" spans="6:8">
      <c r="F184" s="166"/>
      <c r="G184" s="166"/>
      <c r="H184" s="199" t="s">
        <v>544</v>
      </c>
    </row>
    <row r="185" spans="6:8">
      <c r="F185" s="949" t="s">
        <v>457</v>
      </c>
      <c r="G185" s="950"/>
      <c r="H185" s="199" t="s">
        <v>545</v>
      </c>
    </row>
    <row r="186" spans="6:8">
      <c r="F186" s="169" t="s">
        <v>433</v>
      </c>
      <c r="G186" s="170" t="s">
        <v>462</v>
      </c>
    </row>
    <row r="187" spans="6:8">
      <c r="F187" s="169" t="s">
        <v>429</v>
      </c>
      <c r="G187" s="170" t="s">
        <v>462</v>
      </c>
    </row>
    <row r="188" spans="6:8">
      <c r="F188" s="166"/>
      <c r="G188" s="166"/>
    </row>
    <row r="189" spans="6:8">
      <c r="F189" s="949" t="s">
        <v>459</v>
      </c>
      <c r="G189" s="950"/>
    </row>
    <row r="190" spans="6:8">
      <c r="F190" s="169" t="s">
        <v>425</v>
      </c>
      <c r="G190" s="170" t="s">
        <v>462</v>
      </c>
      <c r="H190" s="199" t="s">
        <v>546</v>
      </c>
    </row>
    <row r="191" spans="6:8">
      <c r="F191" s="169" t="s">
        <v>427</v>
      </c>
      <c r="G191" s="170" t="s">
        <v>462</v>
      </c>
    </row>
    <row r="192" spans="6:8">
      <c r="F192" s="166"/>
      <c r="G192" s="166"/>
    </row>
    <row r="193" spans="6:8">
      <c r="F193" s="949" t="s">
        <v>460</v>
      </c>
      <c r="G193" s="950"/>
    </row>
    <row r="194" spans="6:8" ht="27.6">
      <c r="F194" s="169" t="s">
        <v>425</v>
      </c>
      <c r="G194" s="170" t="s">
        <v>462</v>
      </c>
      <c r="H194" s="199" t="s">
        <v>547</v>
      </c>
    </row>
    <row r="195" spans="6:8">
      <c r="F195" s="169" t="s">
        <v>426</v>
      </c>
      <c r="G195" s="170" t="s">
        <v>462</v>
      </c>
      <c r="H195" s="199" t="s">
        <v>548</v>
      </c>
    </row>
    <row r="196" spans="6:8">
      <c r="F196" s="169" t="s">
        <v>434</v>
      </c>
      <c r="G196" s="170" t="s">
        <v>462</v>
      </c>
    </row>
    <row r="197" spans="6:8">
      <c r="F197" s="169" t="s">
        <v>461</v>
      </c>
      <c r="G197" s="170" t="s">
        <v>462</v>
      </c>
    </row>
    <row r="198" spans="6:8">
      <c r="F198" s="169" t="s">
        <v>435</v>
      </c>
      <c r="G198" s="170" t="s">
        <v>462</v>
      </c>
    </row>
    <row r="199" spans="6:8">
      <c r="F199" s="169" t="s">
        <v>429</v>
      </c>
      <c r="G199" s="170" t="s">
        <v>462</v>
      </c>
    </row>
    <row r="206" spans="6:8">
      <c r="H206" s="200" t="s">
        <v>549</v>
      </c>
    </row>
    <row r="207" spans="6:8">
      <c r="H207" s="200" t="s">
        <v>550</v>
      </c>
    </row>
  </sheetData>
  <sheetProtection formatCells="0" formatColumns="0" formatRows="0" insertColumns="0" insertRows="0" insertHyperlinks="0"/>
  <mergeCells count="42">
    <mergeCell ref="A7:A19"/>
    <mergeCell ref="A21:A30"/>
    <mergeCell ref="A34:A40"/>
    <mergeCell ref="A44:A54"/>
    <mergeCell ref="F185:G185"/>
    <mergeCell ref="F102:G102"/>
    <mergeCell ref="F107:G107"/>
    <mergeCell ref="F113:G113"/>
    <mergeCell ref="F117:G117"/>
    <mergeCell ref="F121:G121"/>
    <mergeCell ref="F69:G69"/>
    <mergeCell ref="F75:G75"/>
    <mergeCell ref="F82:G82"/>
    <mergeCell ref="F89:G89"/>
    <mergeCell ref="F95:G95"/>
    <mergeCell ref="F34:G34"/>
    <mergeCell ref="F189:G189"/>
    <mergeCell ref="F193:G193"/>
    <mergeCell ref="F85:G85"/>
    <mergeCell ref="F169:G169"/>
    <mergeCell ref="F173:G173"/>
    <mergeCell ref="F177:G177"/>
    <mergeCell ref="F181:G181"/>
    <mergeCell ref="F155:G155"/>
    <mergeCell ref="F149:G149"/>
    <mergeCell ref="F159:G159"/>
    <mergeCell ref="F164:G164"/>
    <mergeCell ref="F126:G126"/>
    <mergeCell ref="F131:G131"/>
    <mergeCell ref="F136:G136"/>
    <mergeCell ref="F140:G140"/>
    <mergeCell ref="F144:G144"/>
    <mergeCell ref="F39:G39"/>
    <mergeCell ref="F50:G50"/>
    <mergeCell ref="F58:G58"/>
    <mergeCell ref="F63:G63"/>
    <mergeCell ref="B1:D1"/>
    <mergeCell ref="F7:G7"/>
    <mergeCell ref="F14:G14"/>
    <mergeCell ref="F22:G22"/>
    <mergeCell ref="F26:G26"/>
    <mergeCell ref="F1:G5"/>
  </mergeCells>
  <phoneticPr fontId="120" type="noConversion"/>
  <pageMargins left="0.7" right="0.7" top="0.75" bottom="0.75" header="0.3" footer="0.3"/>
  <pageSetup paperSize="8" scale="75" orientation="portrait" r:id="rId1"/>
  <headerFooter>
    <oddHeader>&amp;C&amp;"-,Bold"&amp;20HPI OUTPUT REPORT</oddHeader>
    <oddFooter>&amp;CIRISH GREEN BUILDING COUNCIL</oddFooter>
  </headerFooter>
  <rowBreaks count="1" manualBreakCount="1">
    <brk id="54" max="16383" man="1"/>
  </rowBreaks>
  <colBreaks count="2" manualBreakCount="2">
    <brk id="4" max="1048575" man="1"/>
    <brk id="7" max="1048575" man="1"/>
  </colBreaks>
  <ignoredErrors>
    <ignoredError sqref="D35"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I172"/>
  <sheetViews>
    <sheetView showFormulas="1" zoomScale="60" zoomScaleNormal="60" zoomScalePageLayoutView="80" workbookViewId="0">
      <selection activeCell="C19" sqref="C19"/>
    </sheetView>
  </sheetViews>
  <sheetFormatPr defaultColWidth="11" defaultRowHeight="15.6" outlineLevelCol="1"/>
  <cols>
    <col min="1" max="1" width="1.59765625" style="551" customWidth="1"/>
    <col min="2" max="2" width="34.09765625" style="551" customWidth="1"/>
    <col min="3" max="3" width="22.59765625" style="551" customWidth="1"/>
    <col min="4" max="4" width="5.59765625" style="551" customWidth="1"/>
    <col min="5" max="5" width="10.5" style="551" customWidth="1"/>
    <col min="6" max="6" width="6.796875" style="551" customWidth="1"/>
    <col min="7" max="7" width="6.09765625" style="551" customWidth="1"/>
    <col min="8" max="8" width="18.296875" style="551" customWidth="1"/>
    <col min="9" max="9" width="7.5" style="551" customWidth="1"/>
    <col min="10" max="10" width="8.5" style="551" customWidth="1"/>
    <col min="11" max="12" width="1.59765625" style="551" customWidth="1"/>
    <col min="13" max="112" width="11.296875" style="551" customWidth="1"/>
    <col min="113" max="113" width="11.296875" style="551" customWidth="1" outlineLevel="1"/>
    <col min="114" max="114" width="11.296875" style="551" customWidth="1"/>
    <col min="115" max="16384" width="11" style="551"/>
  </cols>
  <sheetData>
    <row r="1" spans="1:12" ht="9.75" customHeight="1">
      <c r="A1" s="549"/>
      <c r="B1" s="549"/>
      <c r="C1" s="549"/>
      <c r="D1" s="549"/>
      <c r="E1" s="549"/>
      <c r="F1" s="549"/>
      <c r="G1" s="549"/>
      <c r="H1" s="549"/>
      <c r="I1" s="549"/>
      <c r="J1" s="549"/>
      <c r="K1" s="550"/>
      <c r="L1" s="550"/>
    </row>
    <row r="2" spans="1:12" ht="34.5" customHeight="1" thickBot="1">
      <c r="A2" s="549"/>
      <c r="B2" s="552"/>
      <c r="C2" s="817" t="s">
        <v>143</v>
      </c>
      <c r="D2" s="817"/>
      <c r="E2" s="817"/>
      <c r="F2" s="817"/>
      <c r="G2" s="817"/>
      <c r="H2" s="817"/>
      <c r="I2" s="817"/>
      <c r="J2" s="552"/>
      <c r="K2" s="549"/>
      <c r="L2" s="549"/>
    </row>
    <row r="3" spans="1:12" ht="30" customHeight="1" thickBot="1">
      <c r="A3" s="549"/>
      <c r="B3" s="553" t="s">
        <v>2</v>
      </c>
      <c r="C3" s="811" t="s">
        <v>744</v>
      </c>
      <c r="D3" s="812"/>
      <c r="E3" s="812"/>
      <c r="F3" s="812"/>
      <c r="G3" s="812"/>
      <c r="H3" s="812"/>
      <c r="I3" s="813"/>
      <c r="J3" s="554"/>
      <c r="K3" s="549"/>
      <c r="L3" s="549"/>
    </row>
    <row r="4" spans="1:12" ht="10.050000000000001" customHeight="1" thickBot="1">
      <c r="A4" s="549"/>
      <c r="B4" s="553"/>
      <c r="C4" s="553"/>
      <c r="D4" s="553"/>
      <c r="E4" s="553"/>
      <c r="F4" s="553"/>
      <c r="G4" s="553"/>
      <c r="H4" s="553"/>
      <c r="I4" s="553"/>
      <c r="J4" s="554"/>
      <c r="K4" s="549"/>
      <c r="L4" s="549"/>
    </row>
    <row r="5" spans="1:12" ht="30" customHeight="1" thickBot="1">
      <c r="A5" s="549"/>
      <c r="B5" s="553" t="s">
        <v>3</v>
      </c>
      <c r="C5" s="814" t="s">
        <v>743</v>
      </c>
      <c r="D5" s="815"/>
      <c r="E5" s="815"/>
      <c r="F5" s="815"/>
      <c r="G5" s="815"/>
      <c r="H5" s="815"/>
      <c r="I5" s="816"/>
      <c r="J5" s="554"/>
      <c r="K5" s="549"/>
      <c r="L5" s="549"/>
    </row>
    <row r="6" spans="1:12" ht="10.050000000000001" customHeight="1" thickBot="1">
      <c r="A6" s="549"/>
      <c r="B6" s="553"/>
      <c r="C6" s="553"/>
      <c r="D6" s="553"/>
      <c r="E6" s="553"/>
      <c r="F6" s="553"/>
      <c r="G6" s="553"/>
      <c r="H6" s="553"/>
      <c r="I6" s="553"/>
      <c r="J6" s="554"/>
      <c r="K6" s="549"/>
      <c r="L6" s="549"/>
    </row>
    <row r="7" spans="1:12" ht="30" customHeight="1" thickBot="1">
      <c r="A7" s="549"/>
      <c r="B7" s="553" t="s">
        <v>4</v>
      </c>
      <c r="C7" s="811" t="s">
        <v>749</v>
      </c>
      <c r="D7" s="812"/>
      <c r="E7" s="812"/>
      <c r="F7" s="812"/>
      <c r="G7" s="812"/>
      <c r="H7" s="812"/>
      <c r="I7" s="813"/>
      <c r="J7" s="554"/>
      <c r="K7" s="549"/>
      <c r="L7" s="549"/>
    </row>
    <row r="8" spans="1:12" ht="15" customHeight="1">
      <c r="A8" s="549"/>
      <c r="B8" s="555"/>
      <c r="C8" s="555"/>
      <c r="D8" s="555"/>
      <c r="E8" s="555"/>
      <c r="F8" s="555"/>
      <c r="G8" s="555"/>
      <c r="H8" s="555"/>
      <c r="I8" s="555"/>
      <c r="J8" s="555"/>
      <c r="K8" s="555"/>
      <c r="L8" s="556"/>
    </row>
    <row r="9" spans="1:12" ht="20.100000000000001" customHeight="1">
      <c r="A9" s="549"/>
      <c r="B9" s="819"/>
      <c r="C9" s="819"/>
      <c r="D9" s="819"/>
      <c r="E9" s="819"/>
      <c r="F9" s="819"/>
      <c r="G9" s="819"/>
      <c r="H9" s="819"/>
      <c r="I9" s="819"/>
      <c r="J9" s="819"/>
      <c r="K9" s="555"/>
      <c r="L9" s="556"/>
    </row>
    <row r="10" spans="1:12" ht="9.75" customHeight="1" thickBot="1">
      <c r="A10" s="549"/>
      <c r="B10" s="557"/>
      <c r="C10" s="558"/>
      <c r="D10" s="557"/>
      <c r="E10" s="557"/>
      <c r="F10" s="557"/>
      <c r="G10" s="557"/>
      <c r="H10" s="557"/>
      <c r="I10" s="557"/>
      <c r="J10" s="559"/>
      <c r="K10" s="560"/>
      <c r="L10" s="556"/>
    </row>
    <row r="11" spans="1:12" ht="34.049999999999997" customHeight="1" thickBot="1">
      <c r="A11" s="549"/>
      <c r="B11" s="557" t="s">
        <v>54</v>
      </c>
      <c r="C11" s="820" t="s">
        <v>731</v>
      </c>
      <c r="D11" s="821"/>
      <c r="E11" s="821"/>
      <c r="F11" s="821"/>
      <c r="G11" s="821"/>
      <c r="H11" s="821"/>
      <c r="I11" s="821"/>
      <c r="J11" s="822"/>
      <c r="K11" s="560"/>
      <c r="L11" s="556"/>
    </row>
    <row r="12" spans="1:12" ht="9.75" customHeight="1" thickBot="1">
      <c r="A12" s="549"/>
      <c r="B12" s="557"/>
      <c r="C12" s="558"/>
      <c r="D12" s="557"/>
      <c r="E12" s="557"/>
      <c r="F12" s="557"/>
      <c r="G12" s="557"/>
      <c r="H12" s="557"/>
      <c r="I12" s="557"/>
      <c r="J12" s="559"/>
      <c r="K12" s="560"/>
      <c r="L12" s="556"/>
    </row>
    <row r="13" spans="1:12" ht="34.049999999999997" customHeight="1" thickBot="1">
      <c r="A13" s="549"/>
      <c r="B13" s="557" t="s">
        <v>55</v>
      </c>
      <c r="C13" s="820" t="s">
        <v>731</v>
      </c>
      <c r="D13" s="821"/>
      <c r="E13" s="821"/>
      <c r="F13" s="821"/>
      <c r="G13" s="821"/>
      <c r="H13" s="821"/>
      <c r="I13" s="821"/>
      <c r="J13" s="822"/>
      <c r="K13" s="560"/>
      <c r="L13" s="556"/>
    </row>
    <row r="14" spans="1:12" ht="9.75" customHeight="1" thickBot="1">
      <c r="A14" s="549"/>
      <c r="B14" s="557"/>
      <c r="C14" s="558"/>
      <c r="D14" s="557"/>
      <c r="E14" s="557"/>
      <c r="F14" s="557"/>
      <c r="G14" s="557"/>
      <c r="H14" s="557"/>
      <c r="I14" s="557"/>
      <c r="J14" s="559"/>
      <c r="K14" s="560"/>
      <c r="L14" s="556"/>
    </row>
    <row r="15" spans="1:12" ht="34.049999999999997" customHeight="1" thickBot="1">
      <c r="A15" s="549"/>
      <c r="B15" s="557" t="s">
        <v>56</v>
      </c>
      <c r="C15" s="820" t="s">
        <v>741</v>
      </c>
      <c r="D15" s="823"/>
      <c r="E15" s="823"/>
      <c r="F15" s="823"/>
      <c r="G15" s="823"/>
      <c r="H15" s="823"/>
      <c r="I15" s="823"/>
      <c r="J15" s="824"/>
      <c r="K15" s="560"/>
      <c r="L15" s="556"/>
    </row>
    <row r="16" spans="1:12" ht="9.75" customHeight="1" thickBot="1">
      <c r="A16" s="549"/>
      <c r="B16" s="557"/>
      <c r="C16" s="558"/>
      <c r="D16" s="557"/>
      <c r="E16" s="557"/>
      <c r="F16" s="557"/>
      <c r="G16" s="557"/>
      <c r="H16" s="557"/>
      <c r="I16" s="557"/>
      <c r="J16" s="559"/>
      <c r="K16" s="560"/>
      <c r="L16" s="556"/>
    </row>
    <row r="17" spans="1:112" ht="29.1" customHeight="1" thickBot="1">
      <c r="A17" s="549"/>
      <c r="B17" s="557" t="s">
        <v>57</v>
      </c>
      <c r="C17" s="80">
        <v>100</v>
      </c>
      <c r="D17" s="561"/>
      <c r="E17" s="557"/>
      <c r="F17" s="557"/>
      <c r="G17" s="557"/>
      <c r="H17" s="557" t="s">
        <v>587</v>
      </c>
      <c r="I17" s="557"/>
      <c r="J17" s="559"/>
      <c r="K17" s="560"/>
      <c r="L17" s="556"/>
    </row>
    <row r="18" spans="1:112" ht="9.75" customHeight="1" thickBot="1">
      <c r="A18" s="549"/>
      <c r="B18" s="557"/>
      <c r="C18" s="558"/>
      <c r="D18" s="557"/>
      <c r="E18" s="557"/>
      <c r="F18" s="557"/>
      <c r="G18" s="557"/>
      <c r="H18" s="557"/>
      <c r="I18" s="557"/>
      <c r="J18" s="559"/>
      <c r="K18" s="560"/>
      <c r="L18" s="556"/>
    </row>
    <row r="19" spans="1:112" ht="29.1" customHeight="1" thickBot="1">
      <c r="A19" s="549"/>
      <c r="B19" s="557" t="s">
        <v>70</v>
      </c>
      <c r="C19" s="576">
        <v>10</v>
      </c>
      <c r="D19" s="562"/>
      <c r="E19" s="557"/>
      <c r="F19" s="557"/>
      <c r="G19" s="557"/>
      <c r="H19" s="563" t="s">
        <v>589</v>
      </c>
      <c r="I19" s="564"/>
      <c r="J19" s="565"/>
      <c r="K19" s="560"/>
      <c r="L19" s="556"/>
    </row>
    <row r="20" spans="1:112" ht="9.75" customHeight="1" thickBot="1">
      <c r="A20" s="549"/>
      <c r="B20" s="557"/>
      <c r="C20" s="558"/>
      <c r="D20" s="557"/>
      <c r="E20" s="557"/>
      <c r="F20" s="557"/>
      <c r="G20" s="557"/>
      <c r="H20" s="557"/>
      <c r="I20" s="557"/>
      <c r="J20" s="559"/>
      <c r="K20" s="560"/>
      <c r="L20" s="556"/>
    </row>
    <row r="21" spans="1:112" ht="35.1" customHeight="1" thickBot="1">
      <c r="A21" s="549"/>
      <c r="B21" s="557" t="s">
        <v>58</v>
      </c>
      <c r="C21" s="130">
        <v>2456</v>
      </c>
      <c r="D21" s="557" t="s">
        <v>69</v>
      </c>
      <c r="E21" s="557" t="s">
        <v>190</v>
      </c>
      <c r="F21" s="557"/>
      <c r="G21" s="557"/>
      <c r="H21" s="566" t="s">
        <v>588</v>
      </c>
      <c r="I21" s="567"/>
      <c r="J21" s="568"/>
      <c r="K21" s="560"/>
      <c r="L21" s="556"/>
    </row>
    <row r="22" spans="1:112" ht="9.75" customHeight="1" thickBot="1">
      <c r="A22" s="549"/>
      <c r="B22" s="557"/>
      <c r="C22" s="558"/>
      <c r="D22" s="557"/>
      <c r="E22" s="557"/>
      <c r="F22" s="557"/>
      <c r="G22" s="557"/>
      <c r="H22" s="557"/>
      <c r="I22" s="557"/>
      <c r="J22" s="559"/>
      <c r="K22" s="560"/>
      <c r="L22" s="556"/>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549"/>
      <c r="AT22" s="549"/>
      <c r="AU22" s="549"/>
      <c r="AV22" s="549"/>
      <c r="AW22" s="549"/>
      <c r="AX22" s="549"/>
      <c r="AY22" s="549"/>
      <c r="AZ22" s="549"/>
      <c r="BA22" s="549"/>
      <c r="BB22" s="549"/>
      <c r="BC22" s="549"/>
      <c r="BD22" s="549"/>
      <c r="BE22" s="549"/>
      <c r="BF22" s="549"/>
      <c r="BG22" s="549"/>
      <c r="BH22" s="549"/>
      <c r="BI22" s="549"/>
      <c r="BJ22" s="549"/>
      <c r="BK22" s="549"/>
      <c r="BL22" s="549"/>
      <c r="BM22" s="549"/>
      <c r="BN22" s="549"/>
      <c r="BO22" s="549"/>
      <c r="BP22" s="549"/>
      <c r="BQ22" s="549"/>
      <c r="BR22" s="549"/>
      <c r="BS22" s="549"/>
      <c r="BT22" s="549"/>
      <c r="BU22" s="549"/>
      <c r="BV22" s="549"/>
      <c r="BW22" s="549"/>
      <c r="BX22" s="549"/>
      <c r="BY22" s="549"/>
      <c r="BZ22" s="549"/>
      <c r="CA22" s="549"/>
      <c r="CB22" s="549"/>
      <c r="CC22" s="549"/>
      <c r="CD22" s="549"/>
      <c r="CE22" s="549"/>
      <c r="CF22" s="549"/>
      <c r="CG22" s="549"/>
      <c r="CH22" s="549"/>
      <c r="CI22" s="549"/>
      <c r="CJ22" s="549"/>
      <c r="CK22" s="549"/>
      <c r="CL22" s="549"/>
      <c r="CM22" s="549"/>
      <c r="CN22" s="549"/>
      <c r="CO22" s="549"/>
      <c r="CP22" s="549"/>
      <c r="CQ22" s="549"/>
      <c r="CR22" s="549"/>
      <c r="CS22" s="549"/>
      <c r="CT22" s="549"/>
      <c r="CU22" s="549"/>
      <c r="CV22" s="549"/>
      <c r="CW22" s="549"/>
      <c r="CX22" s="549"/>
      <c r="CY22" s="549"/>
      <c r="CZ22" s="549"/>
      <c r="DA22" s="549"/>
      <c r="DB22" s="549"/>
      <c r="DC22" s="549"/>
      <c r="DD22" s="549"/>
      <c r="DE22" s="549"/>
      <c r="DF22" s="549"/>
      <c r="DG22" s="549"/>
      <c r="DH22" s="549"/>
    </row>
    <row r="23" spans="1:112" ht="25.05" customHeight="1" thickBot="1">
      <c r="A23" s="549"/>
      <c r="B23" s="819"/>
      <c r="C23" s="819"/>
      <c r="D23" s="819"/>
      <c r="E23" s="819"/>
      <c r="F23" s="819"/>
      <c r="G23" s="819"/>
      <c r="H23" s="819"/>
      <c r="I23" s="819"/>
      <c r="J23" s="819"/>
      <c r="K23" s="555"/>
      <c r="L23" s="556"/>
      <c r="M23" s="579" t="s">
        <v>247</v>
      </c>
      <c r="N23" s="579" t="s">
        <v>248</v>
      </c>
      <c r="O23" s="579" t="s">
        <v>249</v>
      </c>
      <c r="P23" s="579" t="s">
        <v>250</v>
      </c>
      <c r="Q23" s="579" t="s">
        <v>251</v>
      </c>
      <c r="R23" s="579" t="s">
        <v>252</v>
      </c>
      <c r="S23" s="579" t="s">
        <v>253</v>
      </c>
      <c r="T23" s="579" t="s">
        <v>254</v>
      </c>
      <c r="U23" s="579" t="s">
        <v>255</v>
      </c>
      <c r="V23" s="579" t="s">
        <v>256</v>
      </c>
      <c r="W23" s="579" t="s">
        <v>267</v>
      </c>
      <c r="X23" s="579" t="s">
        <v>268</v>
      </c>
      <c r="Y23" s="579" t="s">
        <v>269</v>
      </c>
      <c r="Z23" s="579" t="s">
        <v>270</v>
      </c>
      <c r="AA23" s="579" t="s">
        <v>271</v>
      </c>
      <c r="AB23" s="579" t="s">
        <v>272</v>
      </c>
      <c r="AC23" s="579" t="s">
        <v>273</v>
      </c>
      <c r="AD23" s="579" t="s">
        <v>274</v>
      </c>
      <c r="AE23" s="579" t="s">
        <v>275</v>
      </c>
      <c r="AF23" s="579" t="s">
        <v>276</v>
      </c>
      <c r="AG23" s="579" t="s">
        <v>277</v>
      </c>
      <c r="AH23" s="579" t="s">
        <v>278</v>
      </c>
      <c r="AI23" s="579" t="s">
        <v>279</v>
      </c>
      <c r="AJ23" s="579" t="s">
        <v>280</v>
      </c>
      <c r="AK23" s="579" t="s">
        <v>281</v>
      </c>
      <c r="AL23" s="579" t="s">
        <v>282</v>
      </c>
      <c r="AM23" s="579" t="s">
        <v>283</v>
      </c>
      <c r="AN23" s="579" t="s">
        <v>284</v>
      </c>
      <c r="AO23" s="579" t="s">
        <v>285</v>
      </c>
      <c r="AP23" s="579" t="s">
        <v>286</v>
      </c>
      <c r="AQ23" s="579" t="s">
        <v>287</v>
      </c>
      <c r="AR23" s="579" t="s">
        <v>288</v>
      </c>
      <c r="AS23" s="579" t="s">
        <v>289</v>
      </c>
      <c r="AT23" s="579" t="s">
        <v>290</v>
      </c>
      <c r="AU23" s="579" t="s">
        <v>291</v>
      </c>
      <c r="AV23" s="579" t="s">
        <v>292</v>
      </c>
      <c r="AW23" s="579" t="s">
        <v>293</v>
      </c>
      <c r="AX23" s="579" t="s">
        <v>294</v>
      </c>
      <c r="AY23" s="579" t="s">
        <v>295</v>
      </c>
      <c r="AZ23" s="579" t="s">
        <v>296</v>
      </c>
      <c r="BA23" s="579" t="s">
        <v>297</v>
      </c>
      <c r="BB23" s="579" t="s">
        <v>298</v>
      </c>
      <c r="BC23" s="579" t="s">
        <v>299</v>
      </c>
      <c r="BD23" s="579" t="s">
        <v>300</v>
      </c>
      <c r="BE23" s="579" t="s">
        <v>301</v>
      </c>
      <c r="BF23" s="579" t="s">
        <v>302</v>
      </c>
      <c r="BG23" s="579" t="s">
        <v>303</v>
      </c>
      <c r="BH23" s="579" t="s">
        <v>304</v>
      </c>
      <c r="BI23" s="579" t="s">
        <v>305</v>
      </c>
      <c r="BJ23" s="579" t="s">
        <v>306</v>
      </c>
      <c r="BK23" s="579" t="s">
        <v>307</v>
      </c>
      <c r="BL23" s="579" t="s">
        <v>308</v>
      </c>
      <c r="BM23" s="579" t="s">
        <v>309</v>
      </c>
      <c r="BN23" s="579" t="s">
        <v>310</v>
      </c>
      <c r="BO23" s="579" t="s">
        <v>311</v>
      </c>
      <c r="BP23" s="579" t="s">
        <v>312</v>
      </c>
      <c r="BQ23" s="579" t="s">
        <v>313</v>
      </c>
      <c r="BR23" s="579" t="s">
        <v>314</v>
      </c>
      <c r="BS23" s="579" t="s">
        <v>315</v>
      </c>
      <c r="BT23" s="579" t="s">
        <v>316</v>
      </c>
      <c r="BU23" s="579" t="s">
        <v>317</v>
      </c>
      <c r="BV23" s="579" t="s">
        <v>318</v>
      </c>
      <c r="BW23" s="579" t="s">
        <v>319</v>
      </c>
      <c r="BX23" s="579" t="s">
        <v>320</v>
      </c>
      <c r="BY23" s="579" t="s">
        <v>321</v>
      </c>
      <c r="BZ23" s="579" t="s">
        <v>322</v>
      </c>
      <c r="CA23" s="579" t="s">
        <v>323</v>
      </c>
      <c r="CB23" s="579" t="s">
        <v>324</v>
      </c>
      <c r="CC23" s="579" t="s">
        <v>325</v>
      </c>
      <c r="CD23" s="579" t="s">
        <v>326</v>
      </c>
      <c r="CE23" s="579" t="s">
        <v>327</v>
      </c>
      <c r="CF23" s="579" t="s">
        <v>328</v>
      </c>
      <c r="CG23" s="579" t="s">
        <v>329</v>
      </c>
      <c r="CH23" s="579" t="s">
        <v>330</v>
      </c>
      <c r="CI23" s="579" t="s">
        <v>331</v>
      </c>
      <c r="CJ23" s="579" t="s">
        <v>332</v>
      </c>
      <c r="CK23" s="579" t="s">
        <v>333</v>
      </c>
      <c r="CL23" s="579" t="s">
        <v>334</v>
      </c>
      <c r="CM23" s="579" t="s">
        <v>335</v>
      </c>
      <c r="CN23" s="579" t="s">
        <v>336</v>
      </c>
      <c r="CO23" s="579" t="s">
        <v>337</v>
      </c>
      <c r="CP23" s="579" t="s">
        <v>338</v>
      </c>
      <c r="CQ23" s="579" t="s">
        <v>339</v>
      </c>
      <c r="CR23" s="579" t="s">
        <v>340</v>
      </c>
      <c r="CS23" s="579" t="s">
        <v>341</v>
      </c>
      <c r="CT23" s="579" t="s">
        <v>342</v>
      </c>
      <c r="CU23" s="579" t="s">
        <v>343</v>
      </c>
      <c r="CV23" s="579" t="s">
        <v>344</v>
      </c>
      <c r="CW23" s="579" t="s">
        <v>345</v>
      </c>
      <c r="CX23" s="579" t="s">
        <v>346</v>
      </c>
      <c r="CY23" s="579" t="s">
        <v>347</v>
      </c>
      <c r="CZ23" s="579" t="s">
        <v>348</v>
      </c>
      <c r="DA23" s="579" t="s">
        <v>349</v>
      </c>
      <c r="DB23" s="579" t="s">
        <v>350</v>
      </c>
      <c r="DC23" s="579" t="s">
        <v>351</v>
      </c>
      <c r="DD23" s="579" t="s">
        <v>352</v>
      </c>
      <c r="DE23" s="579" t="s">
        <v>353</v>
      </c>
      <c r="DF23" s="579" t="s">
        <v>354</v>
      </c>
      <c r="DG23" s="579" t="s">
        <v>355</v>
      </c>
      <c r="DH23" s="579" t="s">
        <v>356</v>
      </c>
    </row>
    <row r="24" spans="1:112" ht="25.05" customHeight="1" thickBot="1">
      <c r="A24" s="549"/>
      <c r="B24" s="555"/>
      <c r="C24" s="555"/>
      <c r="D24" s="555"/>
      <c r="E24" s="555"/>
      <c r="F24" s="555"/>
      <c r="G24" s="555"/>
      <c r="H24" s="818" t="s">
        <v>763</v>
      </c>
      <c r="I24" s="818"/>
      <c r="J24" s="818"/>
      <c r="K24" s="764"/>
      <c r="L24" s="556"/>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285"/>
      <c r="BS24" s="285"/>
      <c r="BT24" s="285"/>
      <c r="BU24" s="285"/>
      <c r="BV24" s="285"/>
      <c r="BW24" s="285"/>
      <c r="BX24" s="285"/>
      <c r="BY24" s="285"/>
      <c r="BZ24" s="285"/>
      <c r="CA24" s="285"/>
      <c r="CB24" s="285"/>
      <c r="CC24" s="285"/>
      <c r="CD24" s="285"/>
      <c r="CE24" s="285"/>
      <c r="CF24" s="285"/>
      <c r="CG24" s="285"/>
      <c r="CH24" s="285"/>
      <c r="CI24" s="285"/>
      <c r="CJ24" s="285"/>
      <c r="CK24" s="285"/>
      <c r="CL24" s="285"/>
      <c r="CM24" s="285"/>
      <c r="CN24" s="285"/>
      <c r="CO24" s="285"/>
      <c r="CP24" s="285"/>
      <c r="CQ24" s="285"/>
      <c r="CR24" s="285"/>
      <c r="CS24" s="285"/>
      <c r="CT24" s="285"/>
      <c r="CU24" s="285"/>
      <c r="CV24" s="285"/>
      <c r="CW24" s="285"/>
      <c r="CX24" s="285"/>
      <c r="CY24" s="285"/>
      <c r="CZ24" s="285"/>
      <c r="DA24" s="285"/>
      <c r="DB24" s="285"/>
      <c r="DC24" s="285"/>
      <c r="DD24" s="285"/>
      <c r="DE24" s="285"/>
      <c r="DF24" s="285"/>
      <c r="DG24" s="579"/>
      <c r="DH24" s="579"/>
    </row>
    <row r="25" spans="1:112" ht="25.05" customHeight="1" thickBot="1">
      <c r="A25" s="549"/>
      <c r="B25" s="557"/>
      <c r="C25" s="569"/>
      <c r="D25" s="557"/>
      <c r="E25" s="557"/>
      <c r="F25" s="557"/>
      <c r="G25" s="557"/>
      <c r="H25" s="818" t="s">
        <v>762</v>
      </c>
      <c r="I25" s="818"/>
      <c r="J25" s="818"/>
      <c r="K25" s="560"/>
      <c r="L25" s="556"/>
      <c r="M25" s="285" t="s">
        <v>68</v>
      </c>
      <c r="N25" s="80" t="s">
        <v>68</v>
      </c>
      <c r="O25" s="80" t="s">
        <v>68</v>
      </c>
      <c r="P25" s="80" t="s">
        <v>68</v>
      </c>
      <c r="Q25" s="80" t="s">
        <v>68</v>
      </c>
      <c r="R25" s="80" t="s">
        <v>68</v>
      </c>
      <c r="S25" s="80" t="s">
        <v>68</v>
      </c>
      <c r="T25" s="80" t="s">
        <v>68</v>
      </c>
      <c r="U25" s="80" t="s">
        <v>68</v>
      </c>
      <c r="V25" s="80" t="s">
        <v>68</v>
      </c>
      <c r="W25" s="80" t="s">
        <v>68</v>
      </c>
      <c r="X25" s="80" t="s">
        <v>68</v>
      </c>
      <c r="Y25" s="80" t="s">
        <v>68</v>
      </c>
      <c r="Z25" s="80" t="s">
        <v>68</v>
      </c>
      <c r="AA25" s="80" t="s">
        <v>68</v>
      </c>
      <c r="AB25" s="80" t="s">
        <v>68</v>
      </c>
      <c r="AC25" s="80" t="s">
        <v>68</v>
      </c>
      <c r="AD25" s="80" t="s">
        <v>68</v>
      </c>
      <c r="AE25" s="80" t="s">
        <v>68</v>
      </c>
      <c r="AF25" s="80" t="s">
        <v>68</v>
      </c>
      <c r="AG25" s="80" t="s">
        <v>68</v>
      </c>
      <c r="AH25" s="80" t="s">
        <v>68</v>
      </c>
      <c r="AI25" s="80" t="s">
        <v>68</v>
      </c>
      <c r="AJ25" s="80" t="s">
        <v>68</v>
      </c>
      <c r="AK25" s="80" t="s">
        <v>68</v>
      </c>
      <c r="AL25" s="80" t="s">
        <v>68</v>
      </c>
      <c r="AM25" s="80" t="s">
        <v>68</v>
      </c>
      <c r="AN25" s="80" t="s">
        <v>68</v>
      </c>
      <c r="AO25" s="80" t="s">
        <v>68</v>
      </c>
      <c r="AP25" s="80" t="s">
        <v>68</v>
      </c>
      <c r="AQ25" s="80" t="s">
        <v>68</v>
      </c>
      <c r="AR25" s="80" t="s">
        <v>68</v>
      </c>
      <c r="AS25" s="80" t="s">
        <v>68</v>
      </c>
      <c r="AT25" s="80" t="s">
        <v>68</v>
      </c>
      <c r="AU25" s="80" t="s">
        <v>68</v>
      </c>
      <c r="AV25" s="80" t="s">
        <v>68</v>
      </c>
      <c r="AW25" s="80" t="s">
        <v>68</v>
      </c>
      <c r="AX25" s="80" t="s">
        <v>68</v>
      </c>
      <c r="AY25" s="80" t="s">
        <v>68</v>
      </c>
      <c r="AZ25" s="80" t="s">
        <v>68</v>
      </c>
      <c r="BA25" s="80" t="s">
        <v>68</v>
      </c>
      <c r="BB25" s="80" t="s">
        <v>68</v>
      </c>
      <c r="BC25" s="80" t="s">
        <v>68</v>
      </c>
      <c r="BD25" s="80" t="s">
        <v>68</v>
      </c>
      <c r="BE25" s="80" t="s">
        <v>68</v>
      </c>
      <c r="BF25" s="80" t="s">
        <v>68</v>
      </c>
      <c r="BG25" s="80" t="s">
        <v>68</v>
      </c>
      <c r="BH25" s="80" t="s">
        <v>68</v>
      </c>
      <c r="BI25" s="80" t="s">
        <v>68</v>
      </c>
      <c r="BJ25" s="80" t="s">
        <v>68</v>
      </c>
      <c r="BK25" s="80" t="s">
        <v>68</v>
      </c>
      <c r="BL25" s="80" t="s">
        <v>68</v>
      </c>
      <c r="BM25" s="80" t="s">
        <v>68</v>
      </c>
      <c r="BN25" s="80" t="s">
        <v>68</v>
      </c>
      <c r="BO25" s="80" t="s">
        <v>68</v>
      </c>
      <c r="BP25" s="80" t="s">
        <v>68</v>
      </c>
      <c r="BQ25" s="80" t="s">
        <v>68</v>
      </c>
      <c r="BR25" s="80" t="s">
        <v>68</v>
      </c>
      <c r="BS25" s="80" t="s">
        <v>68</v>
      </c>
      <c r="BT25" s="80" t="s">
        <v>68</v>
      </c>
      <c r="BU25" s="80" t="s">
        <v>68</v>
      </c>
      <c r="BV25" s="80" t="s">
        <v>68</v>
      </c>
      <c r="BW25" s="80" t="s">
        <v>68</v>
      </c>
      <c r="BX25" s="80" t="s">
        <v>68</v>
      </c>
      <c r="BY25" s="80" t="s">
        <v>68</v>
      </c>
      <c r="BZ25" s="80" t="s">
        <v>68</v>
      </c>
      <c r="CA25" s="80" t="s">
        <v>68</v>
      </c>
      <c r="CB25" s="80" t="s">
        <v>68</v>
      </c>
      <c r="CC25" s="80" t="s">
        <v>68</v>
      </c>
      <c r="CD25" s="80" t="s">
        <v>68</v>
      </c>
      <c r="CE25" s="80" t="s">
        <v>68</v>
      </c>
      <c r="CF25" s="80" t="s">
        <v>68</v>
      </c>
      <c r="CG25" s="80" t="s">
        <v>68</v>
      </c>
      <c r="CH25" s="80" t="s">
        <v>68</v>
      </c>
      <c r="CI25" s="80" t="s">
        <v>68</v>
      </c>
      <c r="CJ25" s="80" t="s">
        <v>68</v>
      </c>
      <c r="CK25" s="80" t="s">
        <v>68</v>
      </c>
      <c r="CL25" s="80" t="s">
        <v>68</v>
      </c>
      <c r="CM25" s="80" t="s">
        <v>68</v>
      </c>
      <c r="CN25" s="80" t="s">
        <v>68</v>
      </c>
      <c r="CO25" s="80" t="s">
        <v>68</v>
      </c>
      <c r="CP25" s="80" t="s">
        <v>68</v>
      </c>
      <c r="CQ25" s="80" t="s">
        <v>68</v>
      </c>
      <c r="CR25" s="80" t="s">
        <v>68</v>
      </c>
      <c r="CS25" s="80" t="s">
        <v>68</v>
      </c>
      <c r="CT25" s="80" t="s">
        <v>68</v>
      </c>
      <c r="CU25" s="80" t="s">
        <v>68</v>
      </c>
      <c r="CV25" s="80" t="s">
        <v>68</v>
      </c>
      <c r="CW25" s="80" t="s">
        <v>68</v>
      </c>
      <c r="CX25" s="80" t="s">
        <v>68</v>
      </c>
      <c r="CY25" s="80" t="s">
        <v>68</v>
      </c>
      <c r="CZ25" s="80" t="s">
        <v>68</v>
      </c>
      <c r="DA25" s="80" t="s">
        <v>68</v>
      </c>
      <c r="DB25" s="80" t="s">
        <v>68</v>
      </c>
      <c r="DC25" s="80" t="s">
        <v>68</v>
      </c>
      <c r="DD25" s="80" t="s">
        <v>68</v>
      </c>
      <c r="DE25" s="80" t="s">
        <v>68</v>
      </c>
      <c r="DF25" s="80" t="s">
        <v>68</v>
      </c>
      <c r="DG25" s="80" t="s">
        <v>68</v>
      </c>
      <c r="DH25" s="80" t="s">
        <v>68</v>
      </c>
    </row>
    <row r="26" spans="1:112" ht="49.95" customHeight="1" thickBot="1">
      <c r="A26" s="549"/>
      <c r="B26" s="570"/>
      <c r="C26" s="570"/>
      <c r="D26" s="570"/>
      <c r="E26" s="557"/>
      <c r="F26" s="557"/>
      <c r="G26" s="557"/>
      <c r="H26" s="810" t="s">
        <v>260</v>
      </c>
      <c r="I26" s="810"/>
      <c r="J26" s="810"/>
      <c r="K26" s="560"/>
      <c r="L26" s="556"/>
      <c r="M26" s="80" t="s">
        <v>68</v>
      </c>
      <c r="N26" s="80" t="s">
        <v>68</v>
      </c>
      <c r="O26" s="80" t="s">
        <v>68</v>
      </c>
      <c r="P26" s="80" t="s">
        <v>68</v>
      </c>
      <c r="Q26" s="80" t="s">
        <v>68</v>
      </c>
      <c r="R26" s="80" t="s">
        <v>68</v>
      </c>
      <c r="S26" s="80" t="s">
        <v>68</v>
      </c>
      <c r="T26" s="80" t="s">
        <v>828</v>
      </c>
      <c r="U26" s="80" t="s">
        <v>68</v>
      </c>
      <c r="V26" s="80" t="s">
        <v>68</v>
      </c>
      <c r="W26" s="80" t="s">
        <v>68</v>
      </c>
      <c r="X26" s="80" t="s">
        <v>68</v>
      </c>
      <c r="Y26" s="80" t="s">
        <v>68</v>
      </c>
      <c r="Z26" s="80" t="s">
        <v>68</v>
      </c>
      <c r="AA26" s="80" t="s">
        <v>68</v>
      </c>
      <c r="AB26" s="80" t="s">
        <v>68</v>
      </c>
      <c r="AC26" s="80" t="s">
        <v>68</v>
      </c>
      <c r="AD26" s="80" t="s">
        <v>68</v>
      </c>
      <c r="AE26" s="80" t="s">
        <v>68</v>
      </c>
      <c r="AF26" s="80" t="s">
        <v>68</v>
      </c>
      <c r="AG26" s="80" t="s">
        <v>68</v>
      </c>
      <c r="AH26" s="80" t="s">
        <v>828</v>
      </c>
      <c r="AI26" s="80" t="s">
        <v>68</v>
      </c>
      <c r="AJ26" s="80" t="s">
        <v>68</v>
      </c>
      <c r="AK26" s="80" t="s">
        <v>68</v>
      </c>
      <c r="AL26" s="80" t="s">
        <v>68</v>
      </c>
      <c r="AM26" s="80" t="s">
        <v>68</v>
      </c>
      <c r="AN26" s="80" t="s">
        <v>68</v>
      </c>
      <c r="AO26" s="80" t="s">
        <v>68</v>
      </c>
      <c r="AP26" s="80" t="s">
        <v>68</v>
      </c>
      <c r="AQ26" s="80" t="s">
        <v>68</v>
      </c>
      <c r="AR26" s="80" t="s">
        <v>68</v>
      </c>
      <c r="AS26" s="80" t="s">
        <v>68</v>
      </c>
      <c r="AT26" s="80" t="s">
        <v>68</v>
      </c>
      <c r="AU26" s="80" t="s">
        <v>68</v>
      </c>
      <c r="AV26" s="80" t="s">
        <v>68</v>
      </c>
      <c r="AW26" s="80" t="s">
        <v>68</v>
      </c>
      <c r="AX26" s="80" t="s">
        <v>68</v>
      </c>
      <c r="AY26" s="80" t="s">
        <v>68</v>
      </c>
      <c r="AZ26" s="80" t="s">
        <v>68</v>
      </c>
      <c r="BA26" s="80" t="s">
        <v>68</v>
      </c>
      <c r="BB26" s="80" t="s">
        <v>68</v>
      </c>
      <c r="BC26" s="80" t="s">
        <v>68</v>
      </c>
      <c r="BD26" s="80" t="s">
        <v>68</v>
      </c>
      <c r="BE26" s="80" t="s">
        <v>68</v>
      </c>
      <c r="BF26" s="80" t="s">
        <v>68</v>
      </c>
      <c r="BG26" s="80" t="s">
        <v>68</v>
      </c>
      <c r="BH26" s="80" t="s">
        <v>68</v>
      </c>
      <c r="BI26" s="80" t="s">
        <v>68</v>
      </c>
      <c r="BJ26" s="80" t="s">
        <v>68</v>
      </c>
      <c r="BK26" s="80" t="s">
        <v>68</v>
      </c>
      <c r="BL26" s="80" t="s">
        <v>68</v>
      </c>
      <c r="BM26" s="80" t="s">
        <v>68</v>
      </c>
      <c r="BN26" s="80" t="s">
        <v>68</v>
      </c>
      <c r="BO26" s="80" t="s">
        <v>68</v>
      </c>
      <c r="BP26" s="80" t="s">
        <v>68</v>
      </c>
      <c r="BQ26" s="80" t="s">
        <v>68</v>
      </c>
      <c r="BR26" s="80" t="s">
        <v>68</v>
      </c>
      <c r="BS26" s="80" t="s">
        <v>68</v>
      </c>
      <c r="BT26" s="80" t="s">
        <v>68</v>
      </c>
      <c r="BU26" s="80" t="s">
        <v>68</v>
      </c>
      <c r="BV26" s="80" t="s">
        <v>68</v>
      </c>
      <c r="BW26" s="80" t="s">
        <v>68</v>
      </c>
      <c r="BX26" s="80" t="s">
        <v>68</v>
      </c>
      <c r="BY26" s="80" t="s">
        <v>68</v>
      </c>
      <c r="BZ26" s="80" t="s">
        <v>68</v>
      </c>
      <c r="CA26" s="80" t="s">
        <v>68</v>
      </c>
      <c r="CB26" s="80" t="s">
        <v>68</v>
      </c>
      <c r="CC26" s="80" t="s">
        <v>68</v>
      </c>
      <c r="CD26" s="80" t="s">
        <v>68</v>
      </c>
      <c r="CE26" s="80" t="s">
        <v>68</v>
      </c>
      <c r="CF26" s="80" t="s">
        <v>68</v>
      </c>
      <c r="CG26" s="80" t="s">
        <v>68</v>
      </c>
      <c r="CH26" s="80" t="s">
        <v>68</v>
      </c>
      <c r="CI26" s="80" t="s">
        <v>68</v>
      </c>
      <c r="CJ26" s="80" t="s">
        <v>68</v>
      </c>
      <c r="CK26" s="80" t="s">
        <v>68</v>
      </c>
      <c r="CL26" s="80" t="s">
        <v>68</v>
      </c>
      <c r="CM26" s="80" t="s">
        <v>68</v>
      </c>
      <c r="CN26" s="80" t="s">
        <v>68</v>
      </c>
      <c r="CO26" s="80" t="s">
        <v>68</v>
      </c>
      <c r="CP26" s="80" t="s">
        <v>68</v>
      </c>
      <c r="CQ26" s="80" t="s">
        <v>68</v>
      </c>
      <c r="CR26" s="80" t="s">
        <v>68</v>
      </c>
      <c r="CS26" s="80" t="s">
        <v>68</v>
      </c>
      <c r="CT26" s="80" t="s">
        <v>68</v>
      </c>
      <c r="CU26" s="80" t="s">
        <v>68</v>
      </c>
      <c r="CV26" s="80" t="s">
        <v>68</v>
      </c>
      <c r="CW26" s="80" t="s">
        <v>68</v>
      </c>
      <c r="CX26" s="80" t="s">
        <v>68</v>
      </c>
      <c r="CY26" s="80" t="s">
        <v>68</v>
      </c>
      <c r="CZ26" s="80" t="s">
        <v>68</v>
      </c>
      <c r="DA26" s="80" t="s">
        <v>68</v>
      </c>
      <c r="DB26" s="80" t="s">
        <v>68</v>
      </c>
      <c r="DC26" s="80" t="s">
        <v>68</v>
      </c>
      <c r="DD26" s="80" t="s">
        <v>68</v>
      </c>
      <c r="DE26" s="80" t="s">
        <v>68</v>
      </c>
      <c r="DF26" s="80" t="s">
        <v>68</v>
      </c>
      <c r="DG26" s="80" t="s">
        <v>68</v>
      </c>
      <c r="DH26" s="80" t="s">
        <v>68</v>
      </c>
    </row>
    <row r="27" spans="1:112" ht="49.95" customHeight="1" thickBot="1">
      <c r="A27" s="549"/>
      <c r="B27" s="570"/>
      <c r="C27" s="570"/>
      <c r="D27" s="570"/>
      <c r="E27" s="549"/>
      <c r="F27" s="549"/>
      <c r="G27" s="549"/>
      <c r="H27" s="810" t="s">
        <v>122</v>
      </c>
      <c r="I27" s="810"/>
      <c r="J27" s="810"/>
      <c r="K27" s="560"/>
      <c r="L27" s="556"/>
      <c r="M27" s="130" t="s">
        <v>266</v>
      </c>
      <c r="N27" s="130" t="s">
        <v>266</v>
      </c>
      <c r="O27" s="130" t="s">
        <v>266</v>
      </c>
      <c r="P27" s="130" t="s">
        <v>266</v>
      </c>
      <c r="Q27" s="130" t="s">
        <v>266</v>
      </c>
      <c r="R27" s="130" t="s">
        <v>266</v>
      </c>
      <c r="S27" s="130" t="s">
        <v>266</v>
      </c>
      <c r="T27" s="130" t="s">
        <v>266</v>
      </c>
      <c r="U27" s="130" t="s">
        <v>266</v>
      </c>
      <c r="V27" s="130" t="s">
        <v>266</v>
      </c>
      <c r="W27" s="130" t="s">
        <v>266</v>
      </c>
      <c r="X27" s="130" t="s">
        <v>266</v>
      </c>
      <c r="Y27" s="130" t="s">
        <v>266</v>
      </c>
      <c r="Z27" s="130" t="s">
        <v>266</v>
      </c>
      <c r="AA27" s="130" t="s">
        <v>266</v>
      </c>
      <c r="AB27" s="130" t="s">
        <v>266</v>
      </c>
      <c r="AC27" s="130" t="s">
        <v>266</v>
      </c>
      <c r="AD27" s="130" t="s">
        <v>266</v>
      </c>
      <c r="AE27" s="130" t="s">
        <v>266</v>
      </c>
      <c r="AF27" s="130" t="s">
        <v>266</v>
      </c>
      <c r="AG27" s="130" t="s">
        <v>266</v>
      </c>
      <c r="AH27" s="130" t="s">
        <v>266</v>
      </c>
      <c r="AI27" s="130" t="s">
        <v>266</v>
      </c>
      <c r="AJ27" s="130" t="s">
        <v>266</v>
      </c>
      <c r="AK27" s="130" t="s">
        <v>266</v>
      </c>
      <c r="AL27" s="130" t="s">
        <v>266</v>
      </c>
      <c r="AM27" s="130" t="s">
        <v>266</v>
      </c>
      <c r="AN27" s="130" t="s">
        <v>266</v>
      </c>
      <c r="AO27" s="130" t="s">
        <v>266</v>
      </c>
      <c r="AP27" s="130" t="s">
        <v>266</v>
      </c>
      <c r="AQ27" s="130" t="s">
        <v>266</v>
      </c>
      <c r="AR27" s="130" t="s">
        <v>266</v>
      </c>
      <c r="AS27" s="130" t="s">
        <v>266</v>
      </c>
      <c r="AT27" s="130" t="s">
        <v>266</v>
      </c>
      <c r="AU27" s="130" t="s">
        <v>266</v>
      </c>
      <c r="AV27" s="130" t="s">
        <v>266</v>
      </c>
      <c r="AW27" s="130" t="s">
        <v>266</v>
      </c>
      <c r="AX27" s="130" t="s">
        <v>266</v>
      </c>
      <c r="AY27" s="130" t="s">
        <v>266</v>
      </c>
      <c r="AZ27" s="130" t="s">
        <v>266</v>
      </c>
      <c r="BA27" s="130" t="s">
        <v>266</v>
      </c>
      <c r="BB27" s="130" t="s">
        <v>266</v>
      </c>
      <c r="BC27" s="130" t="s">
        <v>266</v>
      </c>
      <c r="BD27" s="130" t="s">
        <v>266</v>
      </c>
      <c r="BE27" s="130" t="s">
        <v>266</v>
      </c>
      <c r="BF27" s="130" t="s">
        <v>266</v>
      </c>
      <c r="BG27" s="130" t="s">
        <v>266</v>
      </c>
      <c r="BH27" s="130" t="s">
        <v>266</v>
      </c>
      <c r="BI27" s="130" t="s">
        <v>266</v>
      </c>
      <c r="BJ27" s="130" t="s">
        <v>266</v>
      </c>
      <c r="BK27" s="130" t="s">
        <v>266</v>
      </c>
      <c r="BL27" s="130" t="s">
        <v>266</v>
      </c>
      <c r="BM27" s="130" t="s">
        <v>266</v>
      </c>
      <c r="BN27" s="130" t="s">
        <v>266</v>
      </c>
      <c r="BO27" s="130" t="s">
        <v>266</v>
      </c>
      <c r="BP27" s="130" t="s">
        <v>266</v>
      </c>
      <c r="BQ27" s="130" t="s">
        <v>266</v>
      </c>
      <c r="BR27" s="130" t="s">
        <v>266</v>
      </c>
      <c r="BS27" s="130" t="s">
        <v>266</v>
      </c>
      <c r="BT27" s="130" t="s">
        <v>266</v>
      </c>
      <c r="BU27" s="130" t="s">
        <v>266</v>
      </c>
      <c r="BV27" s="130" t="s">
        <v>266</v>
      </c>
      <c r="BW27" s="130" t="s">
        <v>266</v>
      </c>
      <c r="BX27" s="130" t="s">
        <v>266</v>
      </c>
      <c r="BY27" s="130" t="s">
        <v>266</v>
      </c>
      <c r="BZ27" s="130" t="s">
        <v>266</v>
      </c>
      <c r="CA27" s="130" t="s">
        <v>266</v>
      </c>
      <c r="CB27" s="130" t="s">
        <v>266</v>
      </c>
      <c r="CC27" s="130" t="s">
        <v>266</v>
      </c>
      <c r="CD27" s="130" t="s">
        <v>266</v>
      </c>
      <c r="CE27" s="130" t="s">
        <v>266</v>
      </c>
      <c r="CF27" s="130" t="s">
        <v>266</v>
      </c>
      <c r="CG27" s="130" t="s">
        <v>266</v>
      </c>
      <c r="CH27" s="130" t="s">
        <v>266</v>
      </c>
      <c r="CI27" s="130" t="s">
        <v>266</v>
      </c>
      <c r="CJ27" s="130" t="s">
        <v>266</v>
      </c>
      <c r="CK27" s="130" t="s">
        <v>266</v>
      </c>
      <c r="CL27" s="130" t="s">
        <v>266</v>
      </c>
      <c r="CM27" s="130" t="s">
        <v>266</v>
      </c>
      <c r="CN27" s="130" t="s">
        <v>266</v>
      </c>
      <c r="CO27" s="130" t="s">
        <v>266</v>
      </c>
      <c r="CP27" s="130" t="s">
        <v>266</v>
      </c>
      <c r="CQ27" s="130" t="s">
        <v>266</v>
      </c>
      <c r="CR27" s="130" t="s">
        <v>266</v>
      </c>
      <c r="CS27" s="130" t="s">
        <v>266</v>
      </c>
      <c r="CT27" s="130" t="s">
        <v>266</v>
      </c>
      <c r="CU27" s="130" t="s">
        <v>266</v>
      </c>
      <c r="CV27" s="130" t="s">
        <v>266</v>
      </c>
      <c r="CW27" s="130" t="s">
        <v>266</v>
      </c>
      <c r="CX27" s="130" t="s">
        <v>266</v>
      </c>
      <c r="CY27" s="130" t="s">
        <v>266</v>
      </c>
      <c r="CZ27" s="130" t="s">
        <v>266</v>
      </c>
      <c r="DA27" s="130" t="s">
        <v>266</v>
      </c>
      <c r="DB27" s="130" t="s">
        <v>266</v>
      </c>
      <c r="DC27" s="130" t="s">
        <v>266</v>
      </c>
      <c r="DD27" s="130" t="s">
        <v>266</v>
      </c>
      <c r="DE27" s="130" t="s">
        <v>266</v>
      </c>
      <c r="DF27" s="130" t="s">
        <v>266</v>
      </c>
      <c r="DG27" s="130" t="s">
        <v>266</v>
      </c>
      <c r="DH27" s="130" t="s">
        <v>266</v>
      </c>
    </row>
    <row r="28" spans="1:112" ht="49.95" customHeight="1" thickBot="1">
      <c r="A28" s="549"/>
      <c r="B28" s="570"/>
      <c r="C28" s="570"/>
      <c r="D28" s="570"/>
      <c r="E28" s="555"/>
      <c r="F28" s="555"/>
      <c r="G28" s="555"/>
      <c r="H28" s="810" t="s">
        <v>756</v>
      </c>
      <c r="I28" s="810"/>
      <c r="J28" s="810"/>
      <c r="K28" s="555"/>
      <c r="L28" s="556"/>
      <c r="M28" s="130" t="s">
        <v>266</v>
      </c>
      <c r="N28" s="130" t="s">
        <v>266</v>
      </c>
      <c r="O28" s="130" t="s">
        <v>266</v>
      </c>
      <c r="P28" s="130" t="s">
        <v>266</v>
      </c>
      <c r="Q28" s="130" t="s">
        <v>266</v>
      </c>
      <c r="R28" s="130" t="s">
        <v>266</v>
      </c>
      <c r="S28" s="130" t="s">
        <v>266</v>
      </c>
      <c r="T28" s="130" t="s">
        <v>266</v>
      </c>
      <c r="U28" s="130" t="s">
        <v>266</v>
      </c>
      <c r="V28" s="130" t="s">
        <v>266</v>
      </c>
      <c r="W28" s="130" t="s">
        <v>266</v>
      </c>
      <c r="X28" s="130" t="s">
        <v>266</v>
      </c>
      <c r="Y28" s="130" t="s">
        <v>266</v>
      </c>
      <c r="Z28" s="130" t="s">
        <v>266</v>
      </c>
      <c r="AA28" s="130" t="s">
        <v>266</v>
      </c>
      <c r="AB28" s="130" t="s">
        <v>266</v>
      </c>
      <c r="AC28" s="130" t="s">
        <v>266</v>
      </c>
      <c r="AD28" s="130" t="s">
        <v>266</v>
      </c>
      <c r="AE28" s="130" t="s">
        <v>266</v>
      </c>
      <c r="AF28" s="130" t="s">
        <v>266</v>
      </c>
      <c r="AG28" s="130" t="s">
        <v>266</v>
      </c>
      <c r="AH28" s="130" t="s">
        <v>266</v>
      </c>
      <c r="AI28" s="130" t="s">
        <v>266</v>
      </c>
      <c r="AJ28" s="130" t="s">
        <v>266</v>
      </c>
      <c r="AK28" s="130" t="s">
        <v>266</v>
      </c>
      <c r="AL28" s="130" t="s">
        <v>266</v>
      </c>
      <c r="AM28" s="130" t="s">
        <v>266</v>
      </c>
      <c r="AN28" s="130" t="s">
        <v>266</v>
      </c>
      <c r="AO28" s="130" t="s">
        <v>266</v>
      </c>
      <c r="AP28" s="130" t="s">
        <v>266</v>
      </c>
      <c r="AQ28" s="130" t="s">
        <v>266</v>
      </c>
      <c r="AR28" s="130" t="s">
        <v>266</v>
      </c>
      <c r="AS28" s="130" t="s">
        <v>266</v>
      </c>
      <c r="AT28" s="130" t="s">
        <v>266</v>
      </c>
      <c r="AU28" s="130" t="s">
        <v>266</v>
      </c>
      <c r="AV28" s="130" t="s">
        <v>266</v>
      </c>
      <c r="AW28" s="130" t="s">
        <v>266</v>
      </c>
      <c r="AX28" s="130" t="s">
        <v>266</v>
      </c>
      <c r="AY28" s="130" t="s">
        <v>266</v>
      </c>
      <c r="AZ28" s="130" t="s">
        <v>266</v>
      </c>
      <c r="BA28" s="130" t="s">
        <v>266</v>
      </c>
      <c r="BB28" s="130" t="s">
        <v>266</v>
      </c>
      <c r="BC28" s="130" t="s">
        <v>266</v>
      </c>
      <c r="BD28" s="130" t="s">
        <v>266</v>
      </c>
      <c r="BE28" s="130" t="s">
        <v>266</v>
      </c>
      <c r="BF28" s="130" t="s">
        <v>266</v>
      </c>
      <c r="BG28" s="130" t="s">
        <v>266</v>
      </c>
      <c r="BH28" s="130" t="s">
        <v>266</v>
      </c>
      <c r="BI28" s="130" t="s">
        <v>266</v>
      </c>
      <c r="BJ28" s="130" t="s">
        <v>266</v>
      </c>
      <c r="BK28" s="130" t="s">
        <v>266</v>
      </c>
      <c r="BL28" s="130" t="s">
        <v>266</v>
      </c>
      <c r="BM28" s="130" t="s">
        <v>266</v>
      </c>
      <c r="BN28" s="130" t="s">
        <v>266</v>
      </c>
      <c r="BO28" s="130" t="s">
        <v>266</v>
      </c>
      <c r="BP28" s="130" t="s">
        <v>266</v>
      </c>
      <c r="BQ28" s="130" t="s">
        <v>266</v>
      </c>
      <c r="BR28" s="130" t="s">
        <v>266</v>
      </c>
      <c r="BS28" s="130" t="s">
        <v>266</v>
      </c>
      <c r="BT28" s="130" t="s">
        <v>266</v>
      </c>
      <c r="BU28" s="130" t="s">
        <v>266</v>
      </c>
      <c r="BV28" s="130" t="s">
        <v>266</v>
      </c>
      <c r="BW28" s="130" t="s">
        <v>266</v>
      </c>
      <c r="BX28" s="130" t="s">
        <v>266</v>
      </c>
      <c r="BY28" s="130" t="s">
        <v>266</v>
      </c>
      <c r="BZ28" s="130" t="s">
        <v>266</v>
      </c>
      <c r="CA28" s="130" t="s">
        <v>266</v>
      </c>
      <c r="CB28" s="130" t="s">
        <v>266</v>
      </c>
      <c r="CC28" s="130" t="s">
        <v>266</v>
      </c>
      <c r="CD28" s="130" t="s">
        <v>266</v>
      </c>
      <c r="CE28" s="130" t="s">
        <v>266</v>
      </c>
      <c r="CF28" s="130" t="s">
        <v>266</v>
      </c>
      <c r="CG28" s="130" t="s">
        <v>266</v>
      </c>
      <c r="CH28" s="130" t="s">
        <v>266</v>
      </c>
      <c r="CI28" s="130" t="s">
        <v>266</v>
      </c>
      <c r="CJ28" s="130" t="s">
        <v>266</v>
      </c>
      <c r="CK28" s="130" t="s">
        <v>266</v>
      </c>
      <c r="CL28" s="130" t="s">
        <v>266</v>
      </c>
      <c r="CM28" s="130" t="s">
        <v>266</v>
      </c>
      <c r="CN28" s="130" t="s">
        <v>266</v>
      </c>
      <c r="CO28" s="130" t="s">
        <v>266</v>
      </c>
      <c r="CP28" s="130" t="s">
        <v>266</v>
      </c>
      <c r="CQ28" s="130" t="s">
        <v>266</v>
      </c>
      <c r="CR28" s="130" t="s">
        <v>266</v>
      </c>
      <c r="CS28" s="130" t="s">
        <v>266</v>
      </c>
      <c r="CT28" s="130" t="s">
        <v>266</v>
      </c>
      <c r="CU28" s="130" t="s">
        <v>266</v>
      </c>
      <c r="CV28" s="130" t="s">
        <v>266</v>
      </c>
      <c r="CW28" s="130" t="s">
        <v>266</v>
      </c>
      <c r="CX28" s="130" t="s">
        <v>266</v>
      </c>
      <c r="CY28" s="130" t="s">
        <v>266</v>
      </c>
      <c r="CZ28" s="130" t="s">
        <v>266</v>
      </c>
      <c r="DA28" s="130" t="s">
        <v>266</v>
      </c>
      <c r="DB28" s="130" t="s">
        <v>266</v>
      </c>
      <c r="DC28" s="130" t="s">
        <v>266</v>
      </c>
      <c r="DD28" s="130" t="s">
        <v>266</v>
      </c>
      <c r="DE28" s="130" t="s">
        <v>266</v>
      </c>
      <c r="DF28" s="130" t="s">
        <v>266</v>
      </c>
      <c r="DG28" s="130" t="s">
        <v>266</v>
      </c>
      <c r="DH28" s="130" t="s">
        <v>266</v>
      </c>
    </row>
    <row r="29" spans="1:112" ht="49.95" customHeight="1" thickBot="1">
      <c r="A29" s="549"/>
      <c r="B29" s="570"/>
      <c r="C29" s="570"/>
      <c r="D29" s="570"/>
      <c r="E29" s="555"/>
      <c r="F29" s="555"/>
      <c r="G29" s="555"/>
      <c r="H29" s="810" t="s">
        <v>755</v>
      </c>
      <c r="I29" s="810"/>
      <c r="J29" s="810"/>
      <c r="K29" s="555"/>
      <c r="L29" s="556"/>
      <c r="M29" s="130" t="s">
        <v>266</v>
      </c>
      <c r="N29" s="130" t="s">
        <v>266</v>
      </c>
      <c r="O29" s="130" t="s">
        <v>266</v>
      </c>
      <c r="P29" s="130" t="s">
        <v>266</v>
      </c>
      <c r="Q29" s="130" t="s">
        <v>266</v>
      </c>
      <c r="R29" s="130" t="s">
        <v>266</v>
      </c>
      <c r="S29" s="130" t="s">
        <v>266</v>
      </c>
      <c r="T29" s="130" t="s">
        <v>266</v>
      </c>
      <c r="U29" s="130" t="s">
        <v>266</v>
      </c>
      <c r="V29" s="130" t="s">
        <v>266</v>
      </c>
      <c r="W29" s="130" t="s">
        <v>266</v>
      </c>
      <c r="X29" s="130" t="s">
        <v>266</v>
      </c>
      <c r="Y29" s="130" t="s">
        <v>266</v>
      </c>
      <c r="Z29" s="130" t="s">
        <v>266</v>
      </c>
      <c r="AA29" s="130" t="s">
        <v>266</v>
      </c>
      <c r="AB29" s="130" t="s">
        <v>266</v>
      </c>
      <c r="AC29" s="130" t="s">
        <v>266</v>
      </c>
      <c r="AD29" s="130" t="s">
        <v>266</v>
      </c>
      <c r="AE29" s="130" t="s">
        <v>266</v>
      </c>
      <c r="AF29" s="130" t="s">
        <v>266</v>
      </c>
      <c r="AG29" s="130" t="s">
        <v>266</v>
      </c>
      <c r="AH29" s="130" t="s">
        <v>266</v>
      </c>
      <c r="AI29" s="130" t="s">
        <v>266</v>
      </c>
      <c r="AJ29" s="130" t="s">
        <v>266</v>
      </c>
      <c r="AK29" s="130" t="s">
        <v>266</v>
      </c>
      <c r="AL29" s="130" t="s">
        <v>266</v>
      </c>
      <c r="AM29" s="130" t="s">
        <v>266</v>
      </c>
      <c r="AN29" s="130" t="s">
        <v>266</v>
      </c>
      <c r="AO29" s="130" t="s">
        <v>266</v>
      </c>
      <c r="AP29" s="130" t="s">
        <v>266</v>
      </c>
      <c r="AQ29" s="130" t="s">
        <v>266</v>
      </c>
      <c r="AR29" s="130" t="s">
        <v>266</v>
      </c>
      <c r="AS29" s="130" t="s">
        <v>266</v>
      </c>
      <c r="AT29" s="130" t="s">
        <v>266</v>
      </c>
      <c r="AU29" s="130" t="s">
        <v>266</v>
      </c>
      <c r="AV29" s="130" t="s">
        <v>266</v>
      </c>
      <c r="AW29" s="130" t="s">
        <v>266</v>
      </c>
      <c r="AX29" s="130" t="s">
        <v>266</v>
      </c>
      <c r="AY29" s="130" t="s">
        <v>266</v>
      </c>
      <c r="AZ29" s="130" t="s">
        <v>266</v>
      </c>
      <c r="BA29" s="130" t="s">
        <v>266</v>
      </c>
      <c r="BB29" s="130" t="s">
        <v>266</v>
      </c>
      <c r="BC29" s="130" t="s">
        <v>266</v>
      </c>
      <c r="BD29" s="130" t="s">
        <v>266</v>
      </c>
      <c r="BE29" s="130" t="s">
        <v>266</v>
      </c>
      <c r="BF29" s="130" t="s">
        <v>266</v>
      </c>
      <c r="BG29" s="130" t="s">
        <v>266</v>
      </c>
      <c r="BH29" s="130" t="s">
        <v>266</v>
      </c>
      <c r="BI29" s="130" t="s">
        <v>266</v>
      </c>
      <c r="BJ29" s="130" t="s">
        <v>266</v>
      </c>
      <c r="BK29" s="130" t="s">
        <v>266</v>
      </c>
      <c r="BL29" s="130" t="s">
        <v>266</v>
      </c>
      <c r="BM29" s="130" t="s">
        <v>266</v>
      </c>
      <c r="BN29" s="130" t="s">
        <v>266</v>
      </c>
      <c r="BO29" s="130" t="s">
        <v>266</v>
      </c>
      <c r="BP29" s="130" t="s">
        <v>266</v>
      </c>
      <c r="BQ29" s="130" t="s">
        <v>266</v>
      </c>
      <c r="BR29" s="130" t="s">
        <v>266</v>
      </c>
      <c r="BS29" s="130" t="s">
        <v>266</v>
      </c>
      <c r="BT29" s="130" t="s">
        <v>266</v>
      </c>
      <c r="BU29" s="130" t="s">
        <v>266</v>
      </c>
      <c r="BV29" s="130" t="s">
        <v>266</v>
      </c>
      <c r="BW29" s="130" t="s">
        <v>266</v>
      </c>
      <c r="BX29" s="130" t="s">
        <v>266</v>
      </c>
      <c r="BY29" s="130" t="s">
        <v>266</v>
      </c>
      <c r="BZ29" s="130" t="s">
        <v>266</v>
      </c>
      <c r="CA29" s="130" t="s">
        <v>266</v>
      </c>
      <c r="CB29" s="130" t="s">
        <v>266</v>
      </c>
      <c r="CC29" s="130" t="s">
        <v>266</v>
      </c>
      <c r="CD29" s="130" t="s">
        <v>266</v>
      </c>
      <c r="CE29" s="130" t="s">
        <v>266</v>
      </c>
      <c r="CF29" s="130" t="s">
        <v>266</v>
      </c>
      <c r="CG29" s="130" t="s">
        <v>266</v>
      </c>
      <c r="CH29" s="130" t="s">
        <v>266</v>
      </c>
      <c r="CI29" s="130" t="s">
        <v>266</v>
      </c>
      <c r="CJ29" s="130" t="s">
        <v>266</v>
      </c>
      <c r="CK29" s="130" t="s">
        <v>266</v>
      </c>
      <c r="CL29" s="130" t="s">
        <v>266</v>
      </c>
      <c r="CM29" s="130" t="s">
        <v>266</v>
      </c>
      <c r="CN29" s="130" t="s">
        <v>266</v>
      </c>
      <c r="CO29" s="130" t="s">
        <v>266</v>
      </c>
      <c r="CP29" s="130" t="s">
        <v>266</v>
      </c>
      <c r="CQ29" s="130" t="s">
        <v>266</v>
      </c>
      <c r="CR29" s="130" t="s">
        <v>266</v>
      </c>
      <c r="CS29" s="130" t="s">
        <v>266</v>
      </c>
      <c r="CT29" s="130" t="s">
        <v>266</v>
      </c>
      <c r="CU29" s="130" t="s">
        <v>266</v>
      </c>
      <c r="CV29" s="130" t="s">
        <v>266</v>
      </c>
      <c r="CW29" s="130" t="s">
        <v>266</v>
      </c>
      <c r="CX29" s="130" t="s">
        <v>266</v>
      </c>
      <c r="CY29" s="130" t="s">
        <v>266</v>
      </c>
      <c r="CZ29" s="130" t="s">
        <v>266</v>
      </c>
      <c r="DA29" s="130" t="s">
        <v>266</v>
      </c>
      <c r="DB29" s="130" t="s">
        <v>266</v>
      </c>
      <c r="DC29" s="130" t="s">
        <v>266</v>
      </c>
      <c r="DD29" s="130" t="s">
        <v>266</v>
      </c>
      <c r="DE29" s="130" t="s">
        <v>266</v>
      </c>
      <c r="DF29" s="130" t="s">
        <v>266</v>
      </c>
      <c r="DG29" s="130" t="s">
        <v>266</v>
      </c>
      <c r="DH29" s="130" t="s">
        <v>266</v>
      </c>
    </row>
    <row r="30" spans="1:112" ht="25.05" customHeight="1">
      <c r="A30" s="549"/>
      <c r="B30" s="559"/>
      <c r="C30" s="557"/>
      <c r="D30" s="557"/>
      <c r="E30" s="557"/>
      <c r="F30" s="557"/>
      <c r="G30" s="557"/>
      <c r="H30" s="571"/>
      <c r="I30" s="572"/>
      <c r="J30" s="559"/>
      <c r="K30" s="560"/>
      <c r="L30" s="560"/>
      <c r="M30" s="549"/>
      <c r="N30" s="549"/>
      <c r="O30" s="549"/>
      <c r="P30" s="549"/>
      <c r="Q30" s="549"/>
      <c r="R30" s="549"/>
      <c r="S30" s="549"/>
      <c r="T30" s="549"/>
      <c r="U30" s="549"/>
      <c r="V30" s="549"/>
      <c r="W30" s="549"/>
      <c r="X30" s="549"/>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49"/>
      <c r="AY30" s="549"/>
      <c r="AZ30" s="549"/>
      <c r="BA30" s="549"/>
      <c r="BB30" s="549"/>
      <c r="BC30" s="549"/>
      <c r="BD30" s="549"/>
      <c r="BE30" s="549"/>
      <c r="BF30" s="549"/>
      <c r="BG30" s="549"/>
      <c r="BH30" s="549"/>
      <c r="BI30" s="549"/>
      <c r="BJ30" s="549"/>
      <c r="BK30" s="549"/>
      <c r="BL30" s="549"/>
      <c r="BM30" s="549"/>
      <c r="BN30" s="549"/>
      <c r="BO30" s="549"/>
      <c r="BP30" s="549"/>
      <c r="BQ30" s="549"/>
      <c r="BR30" s="549"/>
      <c r="BS30" s="549"/>
      <c r="BT30" s="549"/>
      <c r="BU30" s="549"/>
      <c r="BV30" s="549"/>
      <c r="BW30" s="549"/>
      <c r="BX30" s="549"/>
      <c r="BY30" s="549"/>
      <c r="BZ30" s="549"/>
      <c r="CA30" s="549"/>
      <c r="CB30" s="549"/>
      <c r="CC30" s="549"/>
      <c r="CD30" s="549"/>
      <c r="CE30" s="549"/>
      <c r="CF30" s="549"/>
      <c r="CG30" s="549"/>
      <c r="CH30" s="549"/>
      <c r="CI30" s="549"/>
      <c r="CJ30" s="549"/>
      <c r="CK30" s="549"/>
      <c r="CL30" s="549"/>
      <c r="CM30" s="549"/>
      <c r="CN30" s="549"/>
      <c r="CO30" s="549"/>
      <c r="CP30" s="549"/>
      <c r="CQ30" s="549"/>
      <c r="CR30" s="549"/>
      <c r="CS30" s="549"/>
      <c r="CT30" s="549"/>
      <c r="CU30" s="549"/>
      <c r="CV30" s="549"/>
      <c r="CW30" s="549"/>
      <c r="CX30" s="549"/>
      <c r="CY30" s="549"/>
      <c r="CZ30" s="549"/>
      <c r="DA30" s="549"/>
      <c r="DB30" s="549"/>
      <c r="DC30" s="549"/>
      <c r="DD30" s="549"/>
      <c r="DE30" s="549"/>
      <c r="DF30" s="549"/>
      <c r="DG30" s="549"/>
      <c r="DH30" s="549"/>
    </row>
    <row r="31" spans="1:112" ht="25.05" customHeight="1" collapsed="1"/>
    <row r="34" spans="3:3">
      <c r="C34" s="573" t="s">
        <v>68</v>
      </c>
    </row>
    <row r="35" spans="3:3">
      <c r="C35" s="574">
        <v>1</v>
      </c>
    </row>
    <row r="36" spans="3:3" ht="21.75" customHeight="1">
      <c r="C36" s="574">
        <v>2</v>
      </c>
    </row>
    <row r="37" spans="3:3">
      <c r="C37" s="574">
        <v>3</v>
      </c>
    </row>
    <row r="38" spans="3:3">
      <c r="C38" s="574">
        <v>4</v>
      </c>
    </row>
    <row r="39" spans="3:3">
      <c r="C39" s="574">
        <v>5</v>
      </c>
    </row>
    <row r="40" spans="3:3">
      <c r="C40" s="574">
        <v>6</v>
      </c>
    </row>
    <row r="41" spans="3:3">
      <c r="C41" s="574">
        <v>7</v>
      </c>
    </row>
    <row r="42" spans="3:3">
      <c r="C42" s="574">
        <v>8</v>
      </c>
    </row>
    <row r="43" spans="3:3">
      <c r="C43" s="574">
        <v>9</v>
      </c>
    </row>
    <row r="44" spans="3:3">
      <c r="C44" s="574">
        <v>10</v>
      </c>
    </row>
    <row r="45" spans="3:3">
      <c r="C45" s="574">
        <v>11</v>
      </c>
    </row>
    <row r="46" spans="3:3">
      <c r="C46" s="574">
        <v>12</v>
      </c>
    </row>
    <row r="47" spans="3:3">
      <c r="C47" s="574">
        <v>13</v>
      </c>
    </row>
    <row r="48" spans="3:3">
      <c r="C48" s="574">
        <v>14</v>
      </c>
    </row>
    <row r="49" spans="3:3">
      <c r="C49" s="574">
        <v>15</v>
      </c>
    </row>
    <row r="50" spans="3:3">
      <c r="C50" s="574">
        <v>16</v>
      </c>
    </row>
    <row r="51" spans="3:3">
      <c r="C51" s="574">
        <v>17</v>
      </c>
    </row>
    <row r="52" spans="3:3">
      <c r="C52" s="574">
        <v>18</v>
      </c>
    </row>
    <row r="53" spans="3:3">
      <c r="C53" s="574">
        <v>19</v>
      </c>
    </row>
    <row r="54" spans="3:3">
      <c r="C54" s="574">
        <v>20</v>
      </c>
    </row>
    <row r="55" spans="3:3">
      <c r="C55" s="574">
        <v>21</v>
      </c>
    </row>
    <row r="56" spans="3:3">
      <c r="C56" s="574">
        <v>22</v>
      </c>
    </row>
    <row r="57" spans="3:3">
      <c r="C57" s="574">
        <v>23</v>
      </c>
    </row>
    <row r="58" spans="3:3">
      <c r="C58" s="574">
        <v>24</v>
      </c>
    </row>
    <row r="59" spans="3:3">
      <c r="C59" s="574">
        <v>25</v>
      </c>
    </row>
    <row r="60" spans="3:3">
      <c r="C60" s="574">
        <v>26</v>
      </c>
    </row>
    <row r="61" spans="3:3">
      <c r="C61" s="574">
        <v>27</v>
      </c>
    </row>
    <row r="62" spans="3:3">
      <c r="C62" s="574">
        <v>28</v>
      </c>
    </row>
    <row r="63" spans="3:3">
      <c r="C63" s="574">
        <v>29</v>
      </c>
    </row>
    <row r="64" spans="3:3">
      <c r="C64" s="574">
        <v>30</v>
      </c>
    </row>
    <row r="65" spans="3:3">
      <c r="C65" s="574">
        <v>31</v>
      </c>
    </row>
    <row r="66" spans="3:3">
      <c r="C66" s="574">
        <v>32</v>
      </c>
    </row>
    <row r="67" spans="3:3">
      <c r="C67" s="574">
        <v>33</v>
      </c>
    </row>
    <row r="68" spans="3:3">
      <c r="C68" s="574">
        <v>34</v>
      </c>
    </row>
    <row r="69" spans="3:3">
      <c r="C69" s="574">
        <v>35</v>
      </c>
    </row>
    <row r="70" spans="3:3">
      <c r="C70" s="574">
        <v>36</v>
      </c>
    </row>
    <row r="71" spans="3:3">
      <c r="C71" s="574">
        <v>37</v>
      </c>
    </row>
    <row r="72" spans="3:3">
      <c r="C72" s="574">
        <v>38</v>
      </c>
    </row>
    <row r="73" spans="3:3">
      <c r="C73" s="574">
        <v>39</v>
      </c>
    </row>
    <row r="74" spans="3:3">
      <c r="C74" s="574">
        <v>40</v>
      </c>
    </row>
    <row r="75" spans="3:3">
      <c r="C75" s="574">
        <v>41</v>
      </c>
    </row>
    <row r="76" spans="3:3">
      <c r="C76" s="574">
        <v>42</v>
      </c>
    </row>
    <row r="77" spans="3:3">
      <c r="C77" s="574">
        <v>43</v>
      </c>
    </row>
    <row r="78" spans="3:3">
      <c r="C78" s="574">
        <v>44</v>
      </c>
    </row>
    <row r="79" spans="3:3">
      <c r="C79" s="574">
        <v>45</v>
      </c>
    </row>
    <row r="80" spans="3:3">
      <c r="C80" s="574">
        <v>46</v>
      </c>
    </row>
    <row r="81" spans="3:3">
      <c r="C81" s="574">
        <v>47</v>
      </c>
    </row>
    <row r="82" spans="3:3">
      <c r="C82" s="574">
        <v>48</v>
      </c>
    </row>
    <row r="83" spans="3:3">
      <c r="C83" s="574">
        <v>49</v>
      </c>
    </row>
    <row r="84" spans="3:3">
      <c r="C84" s="574">
        <v>50</v>
      </c>
    </row>
    <row r="85" spans="3:3">
      <c r="C85" s="574">
        <v>51</v>
      </c>
    </row>
    <row r="86" spans="3:3">
      <c r="C86" s="574">
        <v>52</v>
      </c>
    </row>
    <row r="87" spans="3:3">
      <c r="C87" s="574">
        <v>53</v>
      </c>
    </row>
    <row r="88" spans="3:3">
      <c r="C88" s="574">
        <v>54</v>
      </c>
    </row>
    <row r="89" spans="3:3">
      <c r="C89" s="574">
        <v>55</v>
      </c>
    </row>
    <row r="90" spans="3:3">
      <c r="C90" s="574">
        <v>56</v>
      </c>
    </row>
    <row r="91" spans="3:3">
      <c r="C91" s="574">
        <v>57</v>
      </c>
    </row>
    <row r="92" spans="3:3">
      <c r="C92" s="574">
        <v>58</v>
      </c>
    </row>
    <row r="93" spans="3:3">
      <c r="C93" s="574">
        <v>59</v>
      </c>
    </row>
    <row r="94" spans="3:3">
      <c r="C94" s="574">
        <v>60</v>
      </c>
    </row>
    <row r="95" spans="3:3">
      <c r="C95" s="574">
        <v>61</v>
      </c>
    </row>
    <row r="96" spans="3:3">
      <c r="C96" s="574">
        <v>62</v>
      </c>
    </row>
    <row r="97" spans="3:3">
      <c r="C97" s="574">
        <v>63</v>
      </c>
    </row>
    <row r="98" spans="3:3">
      <c r="C98" s="574">
        <v>64</v>
      </c>
    </row>
    <row r="99" spans="3:3">
      <c r="C99" s="574">
        <v>65</v>
      </c>
    </row>
    <row r="100" spans="3:3">
      <c r="C100" s="574">
        <v>66</v>
      </c>
    </row>
    <row r="101" spans="3:3">
      <c r="C101" s="574">
        <v>67</v>
      </c>
    </row>
    <row r="102" spans="3:3">
      <c r="C102" s="574">
        <v>68</v>
      </c>
    </row>
    <row r="103" spans="3:3">
      <c r="C103" s="574">
        <v>69</v>
      </c>
    </row>
    <row r="104" spans="3:3">
      <c r="C104" s="574">
        <v>70</v>
      </c>
    </row>
    <row r="105" spans="3:3">
      <c r="C105" s="574">
        <v>71</v>
      </c>
    </row>
    <row r="106" spans="3:3">
      <c r="C106" s="574">
        <v>72</v>
      </c>
    </row>
    <row r="107" spans="3:3">
      <c r="C107" s="574">
        <v>73</v>
      </c>
    </row>
    <row r="108" spans="3:3">
      <c r="C108" s="574">
        <v>74</v>
      </c>
    </row>
    <row r="109" spans="3:3">
      <c r="C109" s="574">
        <v>75</v>
      </c>
    </row>
    <row r="110" spans="3:3">
      <c r="C110" s="574">
        <v>76</v>
      </c>
    </row>
    <row r="111" spans="3:3">
      <c r="C111" s="574">
        <v>77</v>
      </c>
    </row>
    <row r="112" spans="3:3">
      <c r="C112" s="574">
        <v>78</v>
      </c>
    </row>
    <row r="113" spans="3:3">
      <c r="C113" s="574">
        <v>79</v>
      </c>
    </row>
    <row r="114" spans="3:3">
      <c r="C114" s="574">
        <v>80</v>
      </c>
    </row>
    <row r="115" spans="3:3">
      <c r="C115" s="574">
        <v>81</v>
      </c>
    </row>
    <row r="116" spans="3:3">
      <c r="C116" s="574">
        <v>82</v>
      </c>
    </row>
    <row r="117" spans="3:3">
      <c r="C117" s="574">
        <v>83</v>
      </c>
    </row>
    <row r="118" spans="3:3">
      <c r="C118" s="574">
        <v>84</v>
      </c>
    </row>
    <row r="119" spans="3:3">
      <c r="C119" s="574">
        <v>85</v>
      </c>
    </row>
    <row r="120" spans="3:3">
      <c r="C120" s="574">
        <v>86</v>
      </c>
    </row>
    <row r="121" spans="3:3">
      <c r="C121" s="574">
        <v>87</v>
      </c>
    </row>
    <row r="122" spans="3:3">
      <c r="C122" s="574">
        <v>88</v>
      </c>
    </row>
    <row r="123" spans="3:3">
      <c r="C123" s="574">
        <v>89</v>
      </c>
    </row>
    <row r="124" spans="3:3">
      <c r="C124" s="574">
        <v>90</v>
      </c>
    </row>
    <row r="125" spans="3:3">
      <c r="C125" s="574">
        <v>91</v>
      </c>
    </row>
    <row r="126" spans="3:3">
      <c r="C126" s="574">
        <v>92</v>
      </c>
    </row>
    <row r="127" spans="3:3">
      <c r="C127" s="574">
        <v>93</v>
      </c>
    </row>
    <row r="128" spans="3:3">
      <c r="C128" s="574">
        <v>94</v>
      </c>
    </row>
    <row r="129" spans="3:8">
      <c r="C129" s="574">
        <v>95</v>
      </c>
    </row>
    <row r="130" spans="3:8">
      <c r="C130" s="574">
        <v>96</v>
      </c>
    </row>
    <row r="131" spans="3:8">
      <c r="C131" s="574">
        <v>97</v>
      </c>
    </row>
    <row r="132" spans="3:8">
      <c r="C132" s="574">
        <v>98</v>
      </c>
    </row>
    <row r="133" spans="3:8">
      <c r="C133" s="574">
        <v>99</v>
      </c>
    </row>
    <row r="134" spans="3:8">
      <c r="C134" s="574">
        <v>100</v>
      </c>
    </row>
    <row r="143" spans="3:8">
      <c r="C143" s="551" t="s">
        <v>68</v>
      </c>
      <c r="H143" s="551" t="s">
        <v>68</v>
      </c>
    </row>
    <row r="144" spans="3:8">
      <c r="C144" s="551" t="s">
        <v>59</v>
      </c>
      <c r="H144" s="551">
        <v>1</v>
      </c>
    </row>
    <row r="145" spans="3:8">
      <c r="C145" s="551" t="s">
        <v>60</v>
      </c>
      <c r="H145" s="551">
        <v>2</v>
      </c>
    </row>
    <row r="146" spans="3:8">
      <c r="C146" s="551" t="s">
        <v>61</v>
      </c>
      <c r="H146" s="551">
        <v>3</v>
      </c>
    </row>
    <row r="147" spans="3:8">
      <c r="C147" s="551" t="s">
        <v>62</v>
      </c>
      <c r="H147" s="551">
        <v>4</v>
      </c>
    </row>
    <row r="148" spans="3:8">
      <c r="C148" s="551" t="s">
        <v>63</v>
      </c>
      <c r="H148" s="551">
        <v>5</v>
      </c>
    </row>
    <row r="149" spans="3:8">
      <c r="C149" s="551" t="s">
        <v>64</v>
      </c>
      <c r="H149" s="551">
        <v>6</v>
      </c>
    </row>
    <row r="150" spans="3:8">
      <c r="C150" s="551" t="s">
        <v>65</v>
      </c>
      <c r="H150" s="551">
        <v>7</v>
      </c>
    </row>
    <row r="151" spans="3:8">
      <c r="C151" s="551" t="s">
        <v>66</v>
      </c>
      <c r="H151" s="551">
        <v>8</v>
      </c>
    </row>
    <row r="152" spans="3:8">
      <c r="C152" s="551" t="s">
        <v>67</v>
      </c>
    </row>
    <row r="153" spans="3:8">
      <c r="C153" s="551" t="s">
        <v>142</v>
      </c>
    </row>
    <row r="162" spans="3:3">
      <c r="C162" s="575" t="s">
        <v>68</v>
      </c>
    </row>
    <row r="163" spans="3:3">
      <c r="C163" s="575">
        <v>1</v>
      </c>
    </row>
    <row r="164" spans="3:3">
      <c r="C164" s="575">
        <v>2</v>
      </c>
    </row>
    <row r="165" spans="3:3">
      <c r="C165" s="575">
        <v>3</v>
      </c>
    </row>
    <row r="166" spans="3:3">
      <c r="C166" s="771">
        <v>4</v>
      </c>
    </row>
    <row r="167" spans="3:3">
      <c r="C167" s="771" t="s">
        <v>828</v>
      </c>
    </row>
    <row r="168" spans="3:3">
      <c r="C168" s="575"/>
    </row>
    <row r="169" spans="3:3">
      <c r="C169" s="575"/>
    </row>
    <row r="170" spans="3:3">
      <c r="C170" s="575"/>
    </row>
    <row r="171" spans="3:3">
      <c r="C171" s="575"/>
    </row>
    <row r="172" spans="3:3">
      <c r="C172" s="575"/>
    </row>
  </sheetData>
  <sheetProtection algorithmName="SHA-512" hashValue="5kmLTMQYdch9yfKwRVON867HdWfnTEFDL5J+sQ1vSHY2Z7UR9F9DoNHJzbLRX+wKAYW2bCZr9fQvC41jWVbUcg==" saltValue="g+6+OJgQecMjJAT5PI3d6Q==" spinCount="100000" sheet="1" selectLockedCells="1"/>
  <mergeCells count="15">
    <mergeCell ref="H29:J29"/>
    <mergeCell ref="C3:I3"/>
    <mergeCell ref="C5:I5"/>
    <mergeCell ref="C7:I7"/>
    <mergeCell ref="C2:I2"/>
    <mergeCell ref="H25:J25"/>
    <mergeCell ref="H26:J26"/>
    <mergeCell ref="H27:J27"/>
    <mergeCell ref="H28:J28"/>
    <mergeCell ref="B23:J23"/>
    <mergeCell ref="B9:J9"/>
    <mergeCell ref="C11:J11"/>
    <mergeCell ref="C13:J13"/>
    <mergeCell ref="C15:J15"/>
    <mergeCell ref="H24:J24"/>
  </mergeCells>
  <phoneticPr fontId="5" type="noConversion"/>
  <conditionalFormatting sqref="O21:DH21 O31:DH35">
    <cfRule type="expression" dxfId="4099" priority="750">
      <formula>$C$17&lt;2</formula>
    </cfRule>
  </conditionalFormatting>
  <conditionalFormatting sqref="P1:P21 P31:P1048576">
    <cfRule type="expression" dxfId="4098" priority="753">
      <formula>$C$17&lt;4</formula>
    </cfRule>
  </conditionalFormatting>
  <conditionalFormatting sqref="P22:DH30">
    <cfRule type="expression" dxfId="4097" priority="749">
      <formula>$C$17&lt;4</formula>
    </cfRule>
  </conditionalFormatting>
  <conditionalFormatting sqref="S34:S1048576 S1:S29">
    <cfRule type="expression" dxfId="4096" priority="747">
      <formula>$C$17&lt;7</formula>
    </cfRule>
  </conditionalFormatting>
  <conditionalFormatting sqref="T34:T1048576 T1:T29">
    <cfRule type="expression" dxfId="4095" priority="746">
      <formula>$C$17&lt;8</formula>
    </cfRule>
  </conditionalFormatting>
  <conditionalFormatting sqref="U34:U1048576 U1:U26">
    <cfRule type="expression" dxfId="4094" priority="745">
      <formula>$C$17&lt;9</formula>
    </cfRule>
  </conditionalFormatting>
  <conditionalFormatting sqref="V34:V1048576 V1:V28">
    <cfRule type="expression" dxfId="4093" priority="744">
      <formula>$C$17&lt;10</formula>
    </cfRule>
  </conditionalFormatting>
  <conditionalFormatting sqref="W34:W1048576 W1:W28">
    <cfRule type="expression" dxfId="4092" priority="740">
      <formula>$C$17&lt;11</formula>
    </cfRule>
  </conditionalFormatting>
  <conditionalFormatting sqref="AB34:AB1048576 AB1:AB28">
    <cfRule type="expression" dxfId="4091" priority="736">
      <formula>$C$17&lt;16</formula>
    </cfRule>
  </conditionalFormatting>
  <conditionalFormatting sqref="AD34:AD1048576 AD1:AD28">
    <cfRule type="expression" dxfId="4090" priority="734">
      <formula>$C$17&lt;18</formula>
    </cfRule>
  </conditionalFormatting>
  <conditionalFormatting sqref="AE34:AE1048576 AE1:AE28">
    <cfRule type="expression" dxfId="4089" priority="733">
      <formula>$C$17&lt;19</formula>
    </cfRule>
  </conditionalFormatting>
  <conditionalFormatting sqref="AF34:AF1048576 AF1:AF28">
    <cfRule type="expression" dxfId="4088" priority="732">
      <formula>$C$17&lt;20</formula>
    </cfRule>
  </conditionalFormatting>
  <conditionalFormatting sqref="AG34:AG1048576 AG1:AG28">
    <cfRule type="expression" dxfId="4087" priority="731">
      <formula>$C$17&lt;21</formula>
    </cfRule>
  </conditionalFormatting>
  <conditionalFormatting sqref="X34:X1048576 X1:X28">
    <cfRule type="expression" dxfId="4086" priority="730">
      <formula>$C$17&lt;12</formula>
    </cfRule>
  </conditionalFormatting>
  <conditionalFormatting sqref="AH34:AH1048576 AH1:AH28">
    <cfRule type="expression" dxfId="4085" priority="729">
      <formula>$C$17&lt;22</formula>
    </cfRule>
  </conditionalFormatting>
  <conditionalFormatting sqref="AI34:AI1048576 AI1:AI28">
    <cfRule type="expression" dxfId="4084" priority="728">
      <formula>$C$17&lt;23</formula>
    </cfRule>
  </conditionalFormatting>
  <conditionalFormatting sqref="AJ34:AJ1048576 AJ1:AJ28">
    <cfRule type="expression" dxfId="4083" priority="727">
      <formula>$C$17&lt;24</formula>
    </cfRule>
  </conditionalFormatting>
  <conditionalFormatting sqref="AK34:AK1048576 AK1:AK28">
    <cfRule type="expression" dxfId="4082" priority="726">
      <formula>$C$17&lt;25</formula>
    </cfRule>
  </conditionalFormatting>
  <conditionalFormatting sqref="AL34:AL1048576 AL1:AL28">
    <cfRule type="expression" dxfId="4081" priority="725">
      <formula>$C$17&lt;26</formula>
    </cfRule>
  </conditionalFormatting>
  <conditionalFormatting sqref="AM34:AM1048576 AM1:AM28">
    <cfRule type="expression" dxfId="4080" priority="724">
      <formula>$C$17&lt;27</formula>
    </cfRule>
  </conditionalFormatting>
  <conditionalFormatting sqref="AN34:AN1048576 AN1:AN28">
    <cfRule type="expression" dxfId="4079" priority="723">
      <formula>$C$17&lt;28</formula>
    </cfRule>
  </conditionalFormatting>
  <conditionalFormatting sqref="AO34:AO1048576 AO1:AO28">
    <cfRule type="expression" dxfId="4078" priority="722">
      <formula>$C$17&lt;29</formula>
    </cfRule>
  </conditionalFormatting>
  <conditionalFormatting sqref="AP34:AP1048576 AP1:AP28">
    <cfRule type="expression" dxfId="4077" priority="721">
      <formula>$C$17&lt;30</formula>
    </cfRule>
  </conditionalFormatting>
  <conditionalFormatting sqref="AQ34:AQ1048576 AQ1:AQ28">
    <cfRule type="expression" dxfId="4076" priority="720">
      <formula>$C$17&lt;31</formula>
    </cfRule>
  </conditionalFormatting>
  <conditionalFormatting sqref="AR34:AR1048576 AR1:AR28">
    <cfRule type="expression" dxfId="4075" priority="719">
      <formula>$C$17&lt;32</formula>
    </cfRule>
  </conditionalFormatting>
  <conditionalFormatting sqref="AS34:AS1048576 AS1:AS28">
    <cfRule type="expression" dxfId="4074" priority="718">
      <formula>$C$17&lt;33</formula>
    </cfRule>
  </conditionalFormatting>
  <conditionalFormatting sqref="AT34:AT1048576 AT1:AT28">
    <cfRule type="expression" dxfId="4073" priority="717">
      <formula>$C$17&lt;34</formula>
    </cfRule>
  </conditionalFormatting>
  <conditionalFormatting sqref="AU34:AU1048576 AU1:AU28">
    <cfRule type="expression" dxfId="4072" priority="716">
      <formula>$C$17&lt;35</formula>
    </cfRule>
  </conditionalFormatting>
  <conditionalFormatting sqref="AV34:AV1048576 AV1:AV28">
    <cfRule type="expression" dxfId="4071" priority="715">
      <formula>$C$17&lt;36</formula>
    </cfRule>
  </conditionalFormatting>
  <conditionalFormatting sqref="AW34:AW1048576 AW1:AW28">
    <cfRule type="expression" dxfId="4070" priority="714">
      <formula>$C$17&lt;37</formula>
    </cfRule>
  </conditionalFormatting>
  <conditionalFormatting sqref="AX34:AX1048576 AX1:AX28">
    <cfRule type="expression" dxfId="4069" priority="713">
      <formula>$C$17&lt;38</formula>
    </cfRule>
  </conditionalFormatting>
  <conditionalFormatting sqref="AY34:AY1048576 AY1:AY28">
    <cfRule type="expression" dxfId="4068" priority="712">
      <formula>$C$17&lt;39</formula>
    </cfRule>
  </conditionalFormatting>
  <conditionalFormatting sqref="AZ34:AZ1048576 AZ1:AZ28">
    <cfRule type="expression" dxfId="4067" priority="711">
      <formula>$C$17&lt;40</formula>
    </cfRule>
  </conditionalFormatting>
  <conditionalFormatting sqref="BA34:BA1048576 BA1:BA28">
    <cfRule type="expression" dxfId="4066" priority="710">
      <formula>$C$17&lt;41</formula>
    </cfRule>
  </conditionalFormatting>
  <conditionalFormatting sqref="BB34:BB1048576 BB1:BB28">
    <cfRule type="expression" dxfId="4065" priority="709">
      <formula>$C$17&lt;42</formula>
    </cfRule>
  </conditionalFormatting>
  <conditionalFormatting sqref="BC34:BC1048576 BC1:BC28">
    <cfRule type="expression" dxfId="4064" priority="708">
      <formula>$C$17&lt;43</formula>
    </cfRule>
  </conditionalFormatting>
  <conditionalFormatting sqref="BD34:BD1048576 BD1:BD28">
    <cfRule type="expression" dxfId="4063" priority="707">
      <formula>$C$17&lt;44</formula>
    </cfRule>
  </conditionalFormatting>
  <conditionalFormatting sqref="BE34:BE1048576 BE1:BE28">
    <cfRule type="expression" dxfId="4062" priority="706">
      <formula>$C$17&lt;45</formula>
    </cfRule>
  </conditionalFormatting>
  <conditionalFormatting sqref="BF34:BF1048576 BF1:BF28">
    <cfRule type="expression" dxfId="4061" priority="705">
      <formula>$C$17&lt;46</formula>
    </cfRule>
  </conditionalFormatting>
  <conditionalFormatting sqref="BG34:BG1048576 BG1:BG28">
    <cfRule type="expression" dxfId="4060" priority="704">
      <formula>$C$17&lt;47</formula>
    </cfRule>
  </conditionalFormatting>
  <conditionalFormatting sqref="BH34:BH1048576 BH1:BH28">
    <cfRule type="expression" dxfId="4059" priority="703">
      <formula>$C$17&lt;48</formula>
    </cfRule>
  </conditionalFormatting>
  <conditionalFormatting sqref="BI34:BI1048576 BI1:BI28">
    <cfRule type="expression" dxfId="4058" priority="702">
      <formula>$C$17&lt;49</formula>
    </cfRule>
  </conditionalFormatting>
  <conditionalFormatting sqref="BJ34:BJ1048576 BJ1:BJ28">
    <cfRule type="expression" dxfId="4057" priority="701">
      <formula>$C$17&lt;50</formula>
    </cfRule>
  </conditionalFormatting>
  <conditionalFormatting sqref="BK34:BK1048576 BK1:BK28">
    <cfRule type="expression" dxfId="4056" priority="700">
      <formula>$C$17&lt;51</formula>
    </cfRule>
  </conditionalFormatting>
  <conditionalFormatting sqref="BL34:BL1048576 BL1:BL28">
    <cfRule type="expression" dxfId="4055" priority="699">
      <formula>$C$17&lt;52</formula>
    </cfRule>
  </conditionalFormatting>
  <conditionalFormatting sqref="BM34:BM1048576 BM1:BM28">
    <cfRule type="expression" dxfId="4054" priority="698">
      <formula>$C$17&lt;53</formula>
    </cfRule>
  </conditionalFormatting>
  <conditionalFormatting sqref="BN34:BN1048576 BN1:BN28">
    <cfRule type="expression" dxfId="4053" priority="697">
      <formula>$C$17&lt;54</formula>
    </cfRule>
  </conditionalFormatting>
  <conditionalFormatting sqref="BO34:BO1048576 BO1:BO28">
    <cfRule type="expression" dxfId="4052" priority="696">
      <formula>$C$17&lt;55</formula>
    </cfRule>
  </conditionalFormatting>
  <conditionalFormatting sqref="BP34:BP1048576 BP1:BP28">
    <cfRule type="expression" dxfId="4051" priority="695">
      <formula>$C$17&lt;56</formula>
    </cfRule>
  </conditionalFormatting>
  <conditionalFormatting sqref="BQ34:BQ1048576 BQ1:BQ28">
    <cfRule type="expression" dxfId="4050" priority="694">
      <formula>$C$17&lt;57</formula>
    </cfRule>
  </conditionalFormatting>
  <conditionalFormatting sqref="BR34:BR1048576 BR1:BR28">
    <cfRule type="expression" dxfId="4049" priority="693">
      <formula>$C$17&lt;58</formula>
    </cfRule>
  </conditionalFormatting>
  <conditionalFormatting sqref="BS34:BS1048576 BS1:BS28">
    <cfRule type="expression" dxfId="4048" priority="692">
      <formula>$C$17&lt;59</formula>
    </cfRule>
  </conditionalFormatting>
  <conditionalFormatting sqref="BT34:BT1048576 BT1:BT28">
    <cfRule type="expression" dxfId="4047" priority="691">
      <formula>$C$17&lt;60</formula>
    </cfRule>
  </conditionalFormatting>
  <conditionalFormatting sqref="BU34:BU1048576 BU1:BU28">
    <cfRule type="expression" dxfId="4046" priority="690">
      <formula>$C$17&lt;61</formula>
    </cfRule>
  </conditionalFormatting>
  <conditionalFormatting sqref="BV34:BV1048576 BV1:BV28">
    <cfRule type="expression" dxfId="4045" priority="689">
      <formula>$C$17&lt;62</formula>
    </cfRule>
  </conditionalFormatting>
  <conditionalFormatting sqref="BW34:BW1048576 BW1:BW28">
    <cfRule type="expression" dxfId="4044" priority="688">
      <formula>$C$17&lt;63</formula>
    </cfRule>
  </conditionalFormatting>
  <conditionalFormatting sqref="BX34:BX1048576 BX1:BX28">
    <cfRule type="expression" dxfId="4043" priority="687">
      <formula>$C$17&lt;64</formula>
    </cfRule>
  </conditionalFormatting>
  <conditionalFormatting sqref="BY34:BY1048576 BY1:BY28">
    <cfRule type="expression" dxfId="4042" priority="686">
      <formula>$C$17&lt;65</formula>
    </cfRule>
  </conditionalFormatting>
  <conditionalFormatting sqref="BZ34:BZ1048576 BZ1:BZ28">
    <cfRule type="expression" dxfId="4041" priority="685">
      <formula>$C$17&lt;66</formula>
    </cfRule>
  </conditionalFormatting>
  <conditionalFormatting sqref="CA34:CA1048576 CA1:CA28">
    <cfRule type="expression" dxfId="4040" priority="684">
      <formula>$C$17&lt;67</formula>
    </cfRule>
  </conditionalFormatting>
  <conditionalFormatting sqref="CB34:CB1048576 CB1:CB28">
    <cfRule type="expression" dxfId="4039" priority="683">
      <formula>$C$17&lt;68</formula>
    </cfRule>
  </conditionalFormatting>
  <conditionalFormatting sqref="CC34:CC1048576 CC1:CC28">
    <cfRule type="expression" dxfId="4038" priority="682">
      <formula>$C$17&lt;69</formula>
    </cfRule>
  </conditionalFormatting>
  <conditionalFormatting sqref="CD34:CD1048576 CD1:CD28">
    <cfRule type="expression" dxfId="4037" priority="681">
      <formula>$C$17&lt;70</formula>
    </cfRule>
  </conditionalFormatting>
  <conditionalFormatting sqref="CE34:CE1048576 CE1:CE28">
    <cfRule type="expression" dxfId="4036" priority="680">
      <formula>$C$17&lt;71</formula>
    </cfRule>
  </conditionalFormatting>
  <conditionalFormatting sqref="CF34:CF1048576 CF1:CF28">
    <cfRule type="expression" dxfId="4035" priority="679">
      <formula>$C$17&lt;72</formula>
    </cfRule>
  </conditionalFormatting>
  <conditionalFormatting sqref="CG34:CG1048576 CG1:CG28">
    <cfRule type="expression" dxfId="4034" priority="678">
      <formula>$C$17&lt;73</formula>
    </cfRule>
  </conditionalFormatting>
  <conditionalFormatting sqref="CH34:CH1048576 CH1:CH28">
    <cfRule type="expression" dxfId="4033" priority="677">
      <formula>$C$17&lt;74</formula>
    </cfRule>
  </conditionalFormatting>
  <conditionalFormatting sqref="CI34:CI1048576 CI1:CI28">
    <cfRule type="expression" dxfId="4032" priority="676">
      <formula>$C$17&lt;75</formula>
    </cfRule>
  </conditionalFormatting>
  <conditionalFormatting sqref="CJ34:CJ1048576 CJ1:CJ28">
    <cfRule type="expression" dxfId="4031" priority="675">
      <formula>$C$17&lt;76</formula>
    </cfRule>
  </conditionalFormatting>
  <conditionalFormatting sqref="CK34:CK1048576 CK1:CK28">
    <cfRule type="expression" dxfId="4030" priority="674">
      <formula>$C$17&lt;77</formula>
    </cfRule>
  </conditionalFormatting>
  <conditionalFormatting sqref="CL34:CL1048576 CL1:CL28">
    <cfRule type="expression" dxfId="4029" priority="673">
      <formula>$C$17&lt;78</formula>
    </cfRule>
  </conditionalFormatting>
  <conditionalFormatting sqref="CM34:CM1048576 CM1:CM28">
    <cfRule type="expression" dxfId="4028" priority="672">
      <formula>$C$17&lt;79</formula>
    </cfRule>
  </conditionalFormatting>
  <conditionalFormatting sqref="CN34:CN1048576 CN1:CN28">
    <cfRule type="expression" dxfId="4027" priority="671">
      <formula>$C$17&lt;80</formula>
    </cfRule>
  </conditionalFormatting>
  <conditionalFormatting sqref="CO34:CO1048576 CO1:CO28">
    <cfRule type="expression" dxfId="4026" priority="670">
      <formula>$C$17&lt;81</formula>
    </cfRule>
  </conditionalFormatting>
  <conditionalFormatting sqref="CP34:CP1048576 CP1:CP28">
    <cfRule type="expression" dxfId="4025" priority="669">
      <formula>$C$17&lt;82</formula>
    </cfRule>
  </conditionalFormatting>
  <conditionalFormatting sqref="CQ34:CQ1048576 CQ1:CQ28">
    <cfRule type="expression" dxfId="4024" priority="668">
      <formula>$C$17&lt;83</formula>
    </cfRule>
  </conditionalFormatting>
  <conditionalFormatting sqref="CR34:CR1048576 CR1:CR28">
    <cfRule type="expression" dxfId="4023" priority="667">
      <formula>$C$17&lt;84</formula>
    </cfRule>
  </conditionalFormatting>
  <conditionalFormatting sqref="CS34:CS1048576 CS1:CS28">
    <cfRule type="expression" dxfId="4022" priority="666">
      <formula>$C$17&lt;85</formula>
    </cfRule>
  </conditionalFormatting>
  <conditionalFormatting sqref="CT34:CT1048576 CT1:CT28">
    <cfRule type="expression" dxfId="4021" priority="665">
      <formula>$C$17&lt;86</formula>
    </cfRule>
  </conditionalFormatting>
  <conditionalFormatting sqref="CU34:CU1048576 CU1:CU28">
    <cfRule type="expression" dxfId="4020" priority="664">
      <formula>$C$17&lt;87</formula>
    </cfRule>
  </conditionalFormatting>
  <conditionalFormatting sqref="CV34:CV1048576 CV1:CV28">
    <cfRule type="expression" dxfId="4019" priority="663">
      <formula>$C$17&lt;88</formula>
    </cfRule>
  </conditionalFormatting>
  <conditionalFormatting sqref="CW34:CW1048576 CW1:CW28">
    <cfRule type="expression" dxfId="4018" priority="662">
      <formula>$C$17&lt;89</formula>
    </cfRule>
  </conditionalFormatting>
  <conditionalFormatting sqref="CX34:CX1048576 CX1:CX28">
    <cfRule type="expression" dxfId="4017" priority="661">
      <formula>$C$17&lt;90</formula>
    </cfRule>
  </conditionalFormatting>
  <conditionalFormatting sqref="CY34:CY1048576 CY1:CY28">
    <cfRule type="expression" dxfId="4016" priority="660">
      <formula>$C$17&lt;91</formula>
    </cfRule>
  </conditionalFormatting>
  <conditionalFormatting sqref="CZ34:CZ1048576 CZ1:CZ28">
    <cfRule type="expression" dxfId="4015" priority="659">
      <formula>$C$17&lt;92</formula>
    </cfRule>
  </conditionalFormatting>
  <conditionalFormatting sqref="DA34:DA1048576 DA1:DA28">
    <cfRule type="expression" dxfId="4014" priority="658">
      <formula>$C$17&lt;93</formula>
    </cfRule>
  </conditionalFormatting>
  <conditionalFormatting sqref="DB34:DB1048576 DB1:DB28">
    <cfRule type="expression" dxfId="4013" priority="657">
      <formula>$C$17&lt;94</formula>
    </cfRule>
  </conditionalFormatting>
  <conditionalFormatting sqref="DC34:DC1048576 DC1:DC28">
    <cfRule type="expression" dxfId="4012" priority="656">
      <formula>$C$17&lt;95</formula>
    </cfRule>
  </conditionalFormatting>
  <conditionalFormatting sqref="DD34:DD1048576 DD1:DD28">
    <cfRule type="expression" dxfId="4011" priority="655">
      <formula>$C$17&lt;96</formula>
    </cfRule>
  </conditionalFormatting>
  <conditionalFormatting sqref="DE34:DE1048576 DE1:DE28">
    <cfRule type="expression" dxfId="4010" priority="654">
      <formula>$C$17&lt;97</formula>
    </cfRule>
  </conditionalFormatting>
  <conditionalFormatting sqref="DF34:DF1048576 DF1:DF28">
    <cfRule type="expression" dxfId="4009" priority="653">
      <formula>$C$17&lt;98</formula>
    </cfRule>
  </conditionalFormatting>
  <conditionalFormatting sqref="DG34:DG1048576 DG1:DG28">
    <cfRule type="expression" dxfId="4008" priority="652">
      <formula>$C$17&lt;99</formula>
    </cfRule>
  </conditionalFormatting>
  <conditionalFormatting sqref="DH34:DH1048576 DH1:DH28">
    <cfRule type="expression" dxfId="4007" priority="651">
      <formula>$C$17&lt;100</formula>
    </cfRule>
  </conditionalFormatting>
  <conditionalFormatting sqref="Z22:Z28">
    <cfRule type="expression" dxfId="4006" priority="434">
      <formula>$C$17&lt;14</formula>
    </cfRule>
  </conditionalFormatting>
  <conditionalFormatting sqref="AA22:AA28">
    <cfRule type="expression" dxfId="4005" priority="433">
      <formula>$C$17&lt;15</formula>
    </cfRule>
  </conditionalFormatting>
  <conditionalFormatting sqref="AC22:AC28">
    <cfRule type="expression" dxfId="4004" priority="431">
      <formula>$C$17&lt;17</formula>
    </cfRule>
  </conditionalFormatting>
  <conditionalFormatting sqref="V29">
    <cfRule type="expression" dxfId="4003" priority="337">
      <formula>$C$17&lt;10</formula>
    </cfRule>
  </conditionalFormatting>
  <conditionalFormatting sqref="V29:DH29">
    <cfRule type="expression" dxfId="4002" priority="245">
      <formula>$C$17="Select here"</formula>
    </cfRule>
  </conditionalFormatting>
  <conditionalFormatting sqref="W29">
    <cfRule type="expression" dxfId="4001" priority="335">
      <formula>$C$17&lt;11</formula>
    </cfRule>
  </conditionalFormatting>
  <conditionalFormatting sqref="Y29">
    <cfRule type="expression" dxfId="4000" priority="334">
      <formula>$C$17&lt;13</formula>
    </cfRule>
  </conditionalFormatting>
  <conditionalFormatting sqref="Z29">
    <cfRule type="expression" dxfId="3999" priority="333">
      <formula>$C$17&lt;14</formula>
    </cfRule>
  </conditionalFormatting>
  <conditionalFormatting sqref="AA29">
    <cfRule type="expression" dxfId="3998" priority="332">
      <formula>$C$17&lt;15</formula>
    </cfRule>
  </conditionalFormatting>
  <conditionalFormatting sqref="AB29">
    <cfRule type="expression" dxfId="3997" priority="331">
      <formula>$C$17&lt;16</formula>
    </cfRule>
  </conditionalFormatting>
  <conditionalFormatting sqref="AC29">
    <cfRule type="expression" dxfId="3996" priority="330">
      <formula>$C$17&lt;17</formula>
    </cfRule>
  </conditionalFormatting>
  <conditionalFormatting sqref="AD29">
    <cfRule type="expression" dxfId="3995" priority="329">
      <formula>$C$17&lt;18</formula>
    </cfRule>
  </conditionalFormatting>
  <conditionalFormatting sqref="AE29">
    <cfRule type="expression" dxfId="3994" priority="328">
      <formula>$C$17&lt;19</formula>
    </cfRule>
  </conditionalFormatting>
  <conditionalFormatting sqref="AF29">
    <cfRule type="expression" dxfId="3993" priority="327">
      <formula>$C$17&lt;20</formula>
    </cfRule>
  </conditionalFormatting>
  <conditionalFormatting sqref="AG29">
    <cfRule type="expression" dxfId="3992" priority="326">
      <formula>$C$17&lt;21</formula>
    </cfRule>
  </conditionalFormatting>
  <conditionalFormatting sqref="X29">
    <cfRule type="expression" dxfId="3991" priority="325">
      <formula>$C$17&lt;12</formula>
    </cfRule>
  </conditionalFormatting>
  <conditionalFormatting sqref="AH29">
    <cfRule type="expression" dxfId="3990" priority="324">
      <formula>$C$17&lt;22</formula>
    </cfRule>
  </conditionalFormatting>
  <conditionalFormatting sqref="AI29">
    <cfRule type="expression" dxfId="3989" priority="323">
      <formula>$C$17&lt;23</formula>
    </cfRule>
  </conditionalFormatting>
  <conditionalFormatting sqref="AJ29">
    <cfRule type="expression" dxfId="3988" priority="322">
      <formula>$C$17&lt;24</formula>
    </cfRule>
  </conditionalFormatting>
  <conditionalFormatting sqref="AK29">
    <cfRule type="expression" dxfId="3987" priority="321">
      <formula>$C$17&lt;25</formula>
    </cfRule>
  </conditionalFormatting>
  <conditionalFormatting sqref="AL29">
    <cfRule type="expression" dxfId="3986" priority="320">
      <formula>$C$17&lt;26</formula>
    </cfRule>
  </conditionalFormatting>
  <conditionalFormatting sqref="AM29">
    <cfRule type="expression" dxfId="3985" priority="319">
      <formula>$C$17&lt;27</formula>
    </cfRule>
  </conditionalFormatting>
  <conditionalFormatting sqref="AN29">
    <cfRule type="expression" dxfId="3984" priority="318">
      <formula>$C$17&lt;28</formula>
    </cfRule>
  </conditionalFormatting>
  <conditionalFormatting sqref="AO29">
    <cfRule type="expression" dxfId="3983" priority="317">
      <formula>$C$17&lt;29</formula>
    </cfRule>
  </conditionalFormatting>
  <conditionalFormatting sqref="AP29">
    <cfRule type="expression" dxfId="3982" priority="316">
      <formula>$C$17&lt;30</formula>
    </cfRule>
  </conditionalFormatting>
  <conditionalFormatting sqref="AQ29">
    <cfRule type="expression" dxfId="3981" priority="315">
      <formula>$C$17&lt;31</formula>
    </cfRule>
  </conditionalFormatting>
  <conditionalFormatting sqref="AR29">
    <cfRule type="expression" dxfId="3980" priority="314">
      <formula>$C$17&lt;32</formula>
    </cfRule>
  </conditionalFormatting>
  <conditionalFormatting sqref="AS29">
    <cfRule type="expression" dxfId="3979" priority="313">
      <formula>$C$17&lt;33</formula>
    </cfRule>
  </conditionalFormatting>
  <conditionalFormatting sqref="AT29">
    <cfRule type="expression" dxfId="3978" priority="312">
      <formula>$C$17&lt;34</formula>
    </cfRule>
  </conditionalFormatting>
  <conditionalFormatting sqref="AU29">
    <cfRule type="expression" dxfId="3977" priority="311">
      <formula>$C$17&lt;35</formula>
    </cfRule>
  </conditionalFormatting>
  <conditionalFormatting sqref="AV29">
    <cfRule type="expression" dxfId="3976" priority="310">
      <formula>$C$17&lt;36</formula>
    </cfRule>
  </conditionalFormatting>
  <conditionalFormatting sqref="AW29">
    <cfRule type="expression" dxfId="3975" priority="309">
      <formula>$C$17&lt;37</formula>
    </cfRule>
  </conditionalFormatting>
  <conditionalFormatting sqref="AX29">
    <cfRule type="expression" dxfId="3974" priority="308">
      <formula>$C$17&lt;38</formula>
    </cfRule>
  </conditionalFormatting>
  <conditionalFormatting sqref="AY29">
    <cfRule type="expression" dxfId="3973" priority="307">
      <formula>$C$17&lt;39</formula>
    </cfRule>
  </conditionalFormatting>
  <conditionalFormatting sqref="AZ29">
    <cfRule type="expression" dxfId="3972" priority="306">
      <formula>$C$17&lt;40</formula>
    </cfRule>
  </conditionalFormatting>
  <conditionalFormatting sqref="BA29">
    <cfRule type="expression" dxfId="3971" priority="305">
      <formula>$C$17&lt;41</formula>
    </cfRule>
  </conditionalFormatting>
  <conditionalFormatting sqref="BB29">
    <cfRule type="expression" dxfId="3970" priority="304">
      <formula>$C$17&lt;42</formula>
    </cfRule>
  </conditionalFormatting>
  <conditionalFormatting sqref="BC29">
    <cfRule type="expression" dxfId="3969" priority="303">
      <formula>$C$17&lt;43</formula>
    </cfRule>
  </conditionalFormatting>
  <conditionalFormatting sqref="BD29">
    <cfRule type="expression" dxfId="3968" priority="302">
      <formula>$C$17&lt;44</formula>
    </cfRule>
  </conditionalFormatting>
  <conditionalFormatting sqref="BE29">
    <cfRule type="expression" dxfId="3967" priority="301">
      <formula>$C$17&lt;45</formula>
    </cfRule>
  </conditionalFormatting>
  <conditionalFormatting sqref="BF29">
    <cfRule type="expression" dxfId="3966" priority="300">
      <formula>$C$17&lt;46</formula>
    </cfRule>
  </conditionalFormatting>
  <conditionalFormatting sqref="BG29">
    <cfRule type="expression" dxfId="3965" priority="299">
      <formula>$C$17&lt;47</formula>
    </cfRule>
  </conditionalFormatting>
  <conditionalFormatting sqref="BH29">
    <cfRule type="expression" dxfId="3964" priority="298">
      <formula>$C$17&lt;48</formula>
    </cfRule>
  </conditionalFormatting>
  <conditionalFormatting sqref="BI29">
    <cfRule type="expression" dxfId="3963" priority="297">
      <formula>$C$17&lt;49</formula>
    </cfRule>
  </conditionalFormatting>
  <conditionalFormatting sqref="BJ29">
    <cfRule type="expression" dxfId="3962" priority="296">
      <formula>$C$17&lt;50</formula>
    </cfRule>
  </conditionalFormatting>
  <conditionalFormatting sqref="BK29">
    <cfRule type="expression" dxfId="3961" priority="295">
      <formula>$C$17&lt;51</formula>
    </cfRule>
  </conditionalFormatting>
  <conditionalFormatting sqref="BL29">
    <cfRule type="expression" dxfId="3960" priority="294">
      <formula>$C$17&lt;52</formula>
    </cfRule>
  </conditionalFormatting>
  <conditionalFormatting sqref="BM29">
    <cfRule type="expression" dxfId="3959" priority="293">
      <formula>$C$17&lt;53</formula>
    </cfRule>
  </conditionalFormatting>
  <conditionalFormatting sqref="BN29">
    <cfRule type="expression" dxfId="3958" priority="292">
      <formula>$C$17&lt;54</formula>
    </cfRule>
  </conditionalFormatting>
  <conditionalFormatting sqref="BO29">
    <cfRule type="expression" dxfId="3957" priority="291">
      <formula>$C$17&lt;55</formula>
    </cfRule>
  </conditionalFormatting>
  <conditionalFormatting sqref="BP29">
    <cfRule type="expression" dxfId="3956" priority="290">
      <formula>$C$17&lt;56</formula>
    </cfRule>
  </conditionalFormatting>
  <conditionalFormatting sqref="BQ29">
    <cfRule type="expression" dxfId="3955" priority="289">
      <formula>$C$17&lt;57</formula>
    </cfRule>
  </conditionalFormatting>
  <conditionalFormatting sqref="BR29">
    <cfRule type="expression" dxfId="3954" priority="288">
      <formula>$C$17&lt;58</formula>
    </cfRule>
  </conditionalFormatting>
  <conditionalFormatting sqref="BS29">
    <cfRule type="expression" dxfId="3953" priority="287">
      <formula>$C$17&lt;59</formula>
    </cfRule>
  </conditionalFormatting>
  <conditionalFormatting sqref="BT29">
    <cfRule type="expression" dxfId="3952" priority="286">
      <formula>$C$17&lt;60</formula>
    </cfRule>
  </conditionalFormatting>
  <conditionalFormatting sqref="BU29">
    <cfRule type="expression" dxfId="3951" priority="285">
      <formula>$C$17&lt;61</formula>
    </cfRule>
  </conditionalFormatting>
  <conditionalFormatting sqref="BV29">
    <cfRule type="expression" dxfId="3950" priority="284">
      <formula>$C$17&lt;62</formula>
    </cfRule>
  </conditionalFormatting>
  <conditionalFormatting sqref="BW29">
    <cfRule type="expression" dxfId="3949" priority="283">
      <formula>$C$17&lt;63</formula>
    </cfRule>
  </conditionalFormatting>
  <conditionalFormatting sqref="BX29">
    <cfRule type="expression" dxfId="3948" priority="282">
      <formula>$C$17&lt;64</formula>
    </cfRule>
  </conditionalFormatting>
  <conditionalFormatting sqref="BY29">
    <cfRule type="expression" dxfId="3947" priority="281">
      <formula>$C$17&lt;65</formula>
    </cfRule>
  </conditionalFormatting>
  <conditionalFormatting sqref="BZ29">
    <cfRule type="expression" dxfId="3946" priority="280">
      <formula>$C$17&lt;66</formula>
    </cfRule>
  </conditionalFormatting>
  <conditionalFormatting sqref="CA29">
    <cfRule type="expression" dxfId="3945" priority="279">
      <formula>$C$17&lt;67</formula>
    </cfRule>
  </conditionalFormatting>
  <conditionalFormatting sqref="CB29">
    <cfRule type="expression" dxfId="3944" priority="278">
      <formula>$C$17&lt;68</formula>
    </cfRule>
  </conditionalFormatting>
  <conditionalFormatting sqref="CC29">
    <cfRule type="expression" dxfId="3943" priority="277">
      <formula>$C$17&lt;69</formula>
    </cfRule>
  </conditionalFormatting>
  <conditionalFormatting sqref="CD29">
    <cfRule type="expression" dxfId="3942" priority="276">
      <formula>$C$17&lt;70</formula>
    </cfRule>
  </conditionalFormatting>
  <conditionalFormatting sqref="CE29">
    <cfRule type="expression" dxfId="3941" priority="275">
      <formula>$C$17&lt;71</formula>
    </cfRule>
  </conditionalFormatting>
  <conditionalFormatting sqref="CF29">
    <cfRule type="expression" dxfId="3940" priority="274">
      <formula>$C$17&lt;72</formula>
    </cfRule>
  </conditionalFormatting>
  <conditionalFormatting sqref="CG29">
    <cfRule type="expression" dxfId="3939" priority="273">
      <formula>$C$17&lt;73</formula>
    </cfRule>
  </conditionalFormatting>
  <conditionalFormatting sqref="CH29">
    <cfRule type="expression" dxfId="3938" priority="272">
      <formula>$C$17&lt;74</formula>
    </cfRule>
  </conditionalFormatting>
  <conditionalFormatting sqref="CI29">
    <cfRule type="expression" dxfId="3937" priority="271">
      <formula>$C$17&lt;75</formula>
    </cfRule>
  </conditionalFormatting>
  <conditionalFormatting sqref="CJ29">
    <cfRule type="expression" dxfId="3936" priority="270">
      <formula>$C$17&lt;76</formula>
    </cfRule>
  </conditionalFormatting>
  <conditionalFormatting sqref="CK29">
    <cfRule type="expression" dxfId="3935" priority="269">
      <formula>$C$17&lt;77</formula>
    </cfRule>
  </conditionalFormatting>
  <conditionalFormatting sqref="CL29">
    <cfRule type="expression" dxfId="3934" priority="268">
      <formula>$C$17&lt;78</formula>
    </cfRule>
  </conditionalFormatting>
  <conditionalFormatting sqref="CM29">
    <cfRule type="expression" dxfId="3933" priority="267">
      <formula>$C$17&lt;79</formula>
    </cfRule>
  </conditionalFormatting>
  <conditionalFormatting sqref="CN29">
    <cfRule type="expression" dxfId="3932" priority="266">
      <formula>$C$17&lt;80</formula>
    </cfRule>
  </conditionalFormatting>
  <conditionalFormatting sqref="CO29">
    <cfRule type="expression" dxfId="3931" priority="265">
      <formula>$C$17&lt;81</formula>
    </cfRule>
  </conditionalFormatting>
  <conditionalFormatting sqref="CP29">
    <cfRule type="expression" dxfId="3930" priority="264">
      <formula>$C$17&lt;82</formula>
    </cfRule>
  </conditionalFormatting>
  <conditionalFormatting sqref="CQ29">
    <cfRule type="expression" dxfId="3929" priority="263">
      <formula>$C$17&lt;83</formula>
    </cfRule>
  </conditionalFormatting>
  <conditionalFormatting sqref="CR29">
    <cfRule type="expression" dxfId="3928" priority="262">
      <formula>$C$17&lt;84</formula>
    </cfRule>
  </conditionalFormatting>
  <conditionalFormatting sqref="CS29">
    <cfRule type="expression" dxfId="3927" priority="261">
      <formula>$C$17&lt;85</formula>
    </cfRule>
  </conditionalFormatting>
  <conditionalFormatting sqref="CT29">
    <cfRule type="expression" dxfId="3926" priority="260">
      <formula>$C$17&lt;86</formula>
    </cfRule>
  </conditionalFormatting>
  <conditionalFormatting sqref="CU29">
    <cfRule type="expression" dxfId="3925" priority="259">
      <formula>$C$17&lt;87</formula>
    </cfRule>
  </conditionalFormatting>
  <conditionalFormatting sqref="CV29">
    <cfRule type="expression" dxfId="3924" priority="258">
      <formula>$C$17&lt;88</formula>
    </cfRule>
  </conditionalFormatting>
  <conditionalFormatting sqref="CW29">
    <cfRule type="expression" dxfId="3923" priority="257">
      <formula>$C$17&lt;89</formula>
    </cfRule>
  </conditionalFormatting>
  <conditionalFormatting sqref="CX29">
    <cfRule type="expression" dxfId="3922" priority="256">
      <formula>$C$17&lt;90</formula>
    </cfRule>
  </conditionalFormatting>
  <conditionalFormatting sqref="CY29">
    <cfRule type="expression" dxfId="3921" priority="255">
      <formula>$C$17&lt;91</formula>
    </cfRule>
  </conditionalFormatting>
  <conditionalFormatting sqref="CZ29">
    <cfRule type="expression" dxfId="3920" priority="254">
      <formula>$C$17&lt;92</formula>
    </cfRule>
  </conditionalFormatting>
  <conditionalFormatting sqref="DA29">
    <cfRule type="expression" dxfId="3919" priority="253">
      <formula>$C$17&lt;93</formula>
    </cfRule>
  </conditionalFormatting>
  <conditionalFormatting sqref="DB29">
    <cfRule type="expression" dxfId="3918" priority="252">
      <formula>$C$17&lt;94</formula>
    </cfRule>
  </conditionalFormatting>
  <conditionalFormatting sqref="DC29">
    <cfRule type="expression" dxfId="3917" priority="251">
      <formula>$C$17&lt;95</formula>
    </cfRule>
  </conditionalFormatting>
  <conditionalFormatting sqref="DD29">
    <cfRule type="expression" dxfId="3916" priority="250">
      <formula>$C$17&lt;96</formula>
    </cfRule>
  </conditionalFormatting>
  <conditionalFormatting sqref="DE29">
    <cfRule type="expression" dxfId="3915" priority="249">
      <formula>$C$17&lt;97</formula>
    </cfRule>
  </conditionalFormatting>
  <conditionalFormatting sqref="DF29">
    <cfRule type="expression" dxfId="3914" priority="248">
      <formula>$C$17&lt;98</formula>
    </cfRule>
  </conditionalFormatting>
  <conditionalFormatting sqref="DG29">
    <cfRule type="expression" dxfId="3913" priority="247">
      <formula>$C$17&lt;99</formula>
    </cfRule>
  </conditionalFormatting>
  <conditionalFormatting sqref="DH29">
    <cfRule type="expression" dxfId="3912" priority="246">
      <formula>$C$17&lt;100</formula>
    </cfRule>
  </conditionalFormatting>
  <conditionalFormatting sqref="N22:DH30">
    <cfRule type="expression" dxfId="3911" priority="180">
      <formula>$C$17&lt;2</formula>
    </cfRule>
  </conditionalFormatting>
  <conditionalFormatting sqref="Q22:DH30">
    <cfRule type="expression" dxfId="3910" priority="1">
      <formula>$C$17&lt;5</formula>
    </cfRule>
  </conditionalFormatting>
  <conditionalFormatting sqref="S30">
    <cfRule type="expression" dxfId="3909" priority="177">
      <formula>$C$17&lt;7</formula>
    </cfRule>
  </conditionalFormatting>
  <conditionalFormatting sqref="T30">
    <cfRule type="expression" dxfId="3908" priority="176">
      <formula>$C$17&lt;8</formula>
    </cfRule>
  </conditionalFormatting>
  <conditionalFormatting sqref="U30">
    <cfRule type="expression" dxfId="3907" priority="175">
      <formula>$C$17&lt;9</formula>
    </cfRule>
  </conditionalFormatting>
  <conditionalFormatting sqref="V30">
    <cfRule type="expression" dxfId="3906" priority="174">
      <formula>$C$17&lt;10</formula>
    </cfRule>
  </conditionalFormatting>
  <conditionalFormatting sqref="W30">
    <cfRule type="expression" dxfId="3905" priority="172">
      <formula>$C$17&lt;11</formula>
    </cfRule>
  </conditionalFormatting>
  <conditionalFormatting sqref="Y30">
    <cfRule type="expression" dxfId="3904" priority="171">
      <formula>$C$17&lt;13</formula>
    </cfRule>
  </conditionalFormatting>
  <conditionalFormatting sqref="Z30">
    <cfRule type="expression" dxfId="3903" priority="170">
      <formula>$C$17&lt;14</formula>
    </cfRule>
  </conditionalFormatting>
  <conditionalFormatting sqref="AA30">
    <cfRule type="expression" dxfId="3902" priority="169">
      <formula>$C$17&lt;15</formula>
    </cfRule>
  </conditionalFormatting>
  <conditionalFormatting sqref="AB30">
    <cfRule type="expression" dxfId="3901" priority="168">
      <formula>$C$17&lt;16</formula>
    </cfRule>
  </conditionalFormatting>
  <conditionalFormatting sqref="AC30">
    <cfRule type="expression" dxfId="3900" priority="167">
      <formula>$C$17&lt;17</formula>
    </cfRule>
  </conditionalFormatting>
  <conditionalFormatting sqref="AD30">
    <cfRule type="expression" dxfId="3899" priority="166">
      <formula>$C$17&lt;18</formula>
    </cfRule>
  </conditionalFormatting>
  <conditionalFormatting sqref="AE30">
    <cfRule type="expression" dxfId="3898" priority="165">
      <formula>$C$17&lt;19</formula>
    </cfRule>
  </conditionalFormatting>
  <conditionalFormatting sqref="AF30">
    <cfRule type="expression" dxfId="3897" priority="164">
      <formula>$C$17&lt;20</formula>
    </cfRule>
  </conditionalFormatting>
  <conditionalFormatting sqref="AG30">
    <cfRule type="expression" dxfId="3896" priority="163">
      <formula>$C$17&lt;21</formula>
    </cfRule>
  </conditionalFormatting>
  <conditionalFormatting sqref="X30">
    <cfRule type="expression" dxfId="3895" priority="162">
      <formula>$C$17&lt;12</formula>
    </cfRule>
  </conditionalFormatting>
  <conditionalFormatting sqref="AH30">
    <cfRule type="expression" dxfId="3894" priority="161">
      <formula>$C$17&lt;22</formula>
    </cfRule>
  </conditionalFormatting>
  <conditionalFormatting sqref="AI30">
    <cfRule type="expression" dxfId="3893" priority="160">
      <formula>$C$17&lt;23</formula>
    </cfRule>
  </conditionalFormatting>
  <conditionalFormatting sqref="AJ30">
    <cfRule type="expression" dxfId="3892" priority="159">
      <formula>$C$17&lt;24</formula>
    </cfRule>
  </conditionalFormatting>
  <conditionalFormatting sqref="AK30">
    <cfRule type="expression" dxfId="3891" priority="158">
      <formula>$C$17&lt;25</formula>
    </cfRule>
  </conditionalFormatting>
  <conditionalFormatting sqref="AL30">
    <cfRule type="expression" dxfId="3890" priority="157">
      <formula>$C$17&lt;26</formula>
    </cfRule>
  </conditionalFormatting>
  <conditionalFormatting sqref="AM30">
    <cfRule type="expression" dxfId="3889" priority="156">
      <formula>$C$17&lt;27</formula>
    </cfRule>
  </conditionalFormatting>
  <conditionalFormatting sqref="AN30">
    <cfRule type="expression" dxfId="3888" priority="155">
      <formula>$C$17&lt;28</formula>
    </cfRule>
  </conditionalFormatting>
  <conditionalFormatting sqref="AO30">
    <cfRule type="expression" dxfId="3887" priority="154">
      <formula>$C$17&lt;29</formula>
    </cfRule>
  </conditionalFormatting>
  <conditionalFormatting sqref="AP30:DH30">
    <cfRule type="expression" dxfId="3886" priority="8">
      <formula>$C$17="Select here"</formula>
    </cfRule>
  </conditionalFormatting>
  <conditionalFormatting sqref="AP30">
    <cfRule type="expression" dxfId="3885" priority="79">
      <formula>$C$17&lt;30</formula>
    </cfRule>
  </conditionalFormatting>
  <conditionalFormatting sqref="AQ30">
    <cfRule type="expression" dxfId="3884" priority="78">
      <formula>$C$17&lt;31</formula>
    </cfRule>
  </conditionalFormatting>
  <conditionalFormatting sqref="AR30">
    <cfRule type="expression" dxfId="3883" priority="77">
      <formula>$C$17&lt;32</formula>
    </cfRule>
  </conditionalFormatting>
  <conditionalFormatting sqref="AS30">
    <cfRule type="expression" dxfId="3882" priority="76">
      <formula>$C$17&lt;33</formula>
    </cfRule>
  </conditionalFormatting>
  <conditionalFormatting sqref="AT30">
    <cfRule type="expression" dxfId="3881" priority="75">
      <formula>$C$17&lt;34</formula>
    </cfRule>
  </conditionalFormatting>
  <conditionalFormatting sqref="AU30">
    <cfRule type="expression" dxfId="3880" priority="74">
      <formula>$C$17&lt;35</formula>
    </cfRule>
  </conditionalFormatting>
  <conditionalFormatting sqref="AV30">
    <cfRule type="expression" dxfId="3879" priority="73">
      <formula>$C$17&lt;36</formula>
    </cfRule>
  </conditionalFormatting>
  <conditionalFormatting sqref="AW30">
    <cfRule type="expression" dxfId="3878" priority="72">
      <formula>$C$17&lt;37</formula>
    </cfRule>
  </conditionalFormatting>
  <conditionalFormatting sqref="AX30">
    <cfRule type="expression" dxfId="3877" priority="71">
      <formula>$C$17&lt;38</formula>
    </cfRule>
  </conditionalFormatting>
  <conditionalFormatting sqref="AY30">
    <cfRule type="expression" dxfId="3876" priority="70">
      <formula>$C$17&lt;39</formula>
    </cfRule>
  </conditionalFormatting>
  <conditionalFormatting sqref="AZ30">
    <cfRule type="expression" dxfId="3875" priority="69">
      <formula>$C$17&lt;40</formula>
    </cfRule>
  </conditionalFormatting>
  <conditionalFormatting sqref="BA30">
    <cfRule type="expression" dxfId="3874" priority="68">
      <formula>$C$17&lt;41</formula>
    </cfRule>
  </conditionalFormatting>
  <conditionalFormatting sqref="BB30">
    <cfRule type="expression" dxfId="3873" priority="67">
      <formula>$C$17&lt;42</formula>
    </cfRule>
  </conditionalFormatting>
  <conditionalFormatting sqref="BC30">
    <cfRule type="expression" dxfId="3872" priority="66">
      <formula>$C$17&lt;43</formula>
    </cfRule>
  </conditionalFormatting>
  <conditionalFormatting sqref="BD30">
    <cfRule type="expression" dxfId="3871" priority="65">
      <formula>$C$17&lt;44</formula>
    </cfRule>
  </conditionalFormatting>
  <conditionalFormatting sqref="BE30">
    <cfRule type="expression" dxfId="3870" priority="64">
      <formula>$C$17&lt;45</formula>
    </cfRule>
  </conditionalFormatting>
  <conditionalFormatting sqref="BF30">
    <cfRule type="expression" dxfId="3869" priority="63">
      <formula>$C$17&lt;46</formula>
    </cfRule>
  </conditionalFormatting>
  <conditionalFormatting sqref="BG30">
    <cfRule type="expression" dxfId="3868" priority="62">
      <formula>$C$17&lt;47</formula>
    </cfRule>
  </conditionalFormatting>
  <conditionalFormatting sqref="BH30">
    <cfRule type="expression" dxfId="3867" priority="61">
      <formula>$C$17&lt;48</formula>
    </cfRule>
  </conditionalFormatting>
  <conditionalFormatting sqref="BI30">
    <cfRule type="expression" dxfId="3866" priority="60">
      <formula>$C$17&lt;49</formula>
    </cfRule>
  </conditionalFormatting>
  <conditionalFormatting sqref="BJ30">
    <cfRule type="expression" dxfId="3865" priority="59">
      <formula>$C$17&lt;50</formula>
    </cfRule>
  </conditionalFormatting>
  <conditionalFormatting sqref="BK30">
    <cfRule type="expression" dxfId="3864" priority="58">
      <formula>$C$17&lt;51</formula>
    </cfRule>
  </conditionalFormatting>
  <conditionalFormatting sqref="BL30">
    <cfRule type="expression" dxfId="3863" priority="57">
      <formula>$C$17&lt;52</formula>
    </cfRule>
  </conditionalFormatting>
  <conditionalFormatting sqref="BM30">
    <cfRule type="expression" dxfId="3862" priority="56">
      <formula>$C$17&lt;53</formula>
    </cfRule>
  </conditionalFormatting>
  <conditionalFormatting sqref="BN30">
    <cfRule type="expression" dxfId="3861" priority="55">
      <formula>$C$17&lt;54</formula>
    </cfRule>
  </conditionalFormatting>
  <conditionalFormatting sqref="BO30">
    <cfRule type="expression" dxfId="3860" priority="54">
      <formula>$C$17&lt;55</formula>
    </cfRule>
  </conditionalFormatting>
  <conditionalFormatting sqref="BP30">
    <cfRule type="expression" dxfId="3859" priority="53">
      <formula>$C$17&lt;56</formula>
    </cfRule>
  </conditionalFormatting>
  <conditionalFormatting sqref="BQ30">
    <cfRule type="expression" dxfId="3858" priority="52">
      <formula>$C$17&lt;57</formula>
    </cfRule>
  </conditionalFormatting>
  <conditionalFormatting sqref="BR30">
    <cfRule type="expression" dxfId="3857" priority="51">
      <formula>$C$17&lt;58</formula>
    </cfRule>
  </conditionalFormatting>
  <conditionalFormatting sqref="BS30">
    <cfRule type="expression" dxfId="3856" priority="50">
      <formula>$C$17&lt;59</formula>
    </cfRule>
  </conditionalFormatting>
  <conditionalFormatting sqref="BT30">
    <cfRule type="expression" dxfId="3855" priority="49">
      <formula>$C$17&lt;60</formula>
    </cfRule>
  </conditionalFormatting>
  <conditionalFormatting sqref="BU30">
    <cfRule type="expression" dxfId="3854" priority="48">
      <formula>$C$17&lt;61</formula>
    </cfRule>
  </conditionalFormatting>
  <conditionalFormatting sqref="BV30">
    <cfRule type="expression" dxfId="3853" priority="47">
      <formula>$C$17&lt;62</formula>
    </cfRule>
  </conditionalFormatting>
  <conditionalFormatting sqref="BW30">
    <cfRule type="expression" dxfId="3852" priority="46">
      <formula>$C$17&lt;63</formula>
    </cfRule>
  </conditionalFormatting>
  <conditionalFormatting sqref="BX30">
    <cfRule type="expression" dxfId="3851" priority="45">
      <formula>$C$17&lt;64</formula>
    </cfRule>
  </conditionalFormatting>
  <conditionalFormatting sqref="BY30">
    <cfRule type="expression" dxfId="3850" priority="44">
      <formula>$C$17&lt;65</formula>
    </cfRule>
  </conditionalFormatting>
  <conditionalFormatting sqref="BZ30">
    <cfRule type="expression" dxfId="3849" priority="43">
      <formula>$C$17&lt;66</formula>
    </cfRule>
  </conditionalFormatting>
  <conditionalFormatting sqref="CA30">
    <cfRule type="expression" dxfId="3848" priority="42">
      <formula>$C$17&lt;67</formula>
    </cfRule>
  </conditionalFormatting>
  <conditionalFormatting sqref="CB30">
    <cfRule type="expression" dxfId="3847" priority="41">
      <formula>$C$17&lt;68</formula>
    </cfRule>
  </conditionalFormatting>
  <conditionalFormatting sqref="CC30">
    <cfRule type="expression" dxfId="3846" priority="40">
      <formula>$C$17&lt;69</formula>
    </cfRule>
  </conditionalFormatting>
  <conditionalFormatting sqref="CD30">
    <cfRule type="expression" dxfId="3845" priority="39">
      <formula>$C$17&lt;70</formula>
    </cfRule>
  </conditionalFormatting>
  <conditionalFormatting sqref="CE30">
    <cfRule type="expression" dxfId="3844" priority="38">
      <formula>$C$17&lt;71</formula>
    </cfRule>
  </conditionalFormatting>
  <conditionalFormatting sqref="CF30">
    <cfRule type="expression" dxfId="3843" priority="37">
      <formula>$C$17&lt;72</formula>
    </cfRule>
  </conditionalFormatting>
  <conditionalFormatting sqref="CG30">
    <cfRule type="expression" dxfId="3842" priority="36">
      <formula>$C$17&lt;73</formula>
    </cfRule>
  </conditionalFormatting>
  <conditionalFormatting sqref="CH30">
    <cfRule type="expression" dxfId="3841" priority="35">
      <formula>$C$17&lt;74</formula>
    </cfRule>
  </conditionalFormatting>
  <conditionalFormatting sqref="CI30">
    <cfRule type="expression" dxfId="3840" priority="34">
      <formula>$C$17&lt;75</formula>
    </cfRule>
  </conditionalFormatting>
  <conditionalFormatting sqref="CJ30">
    <cfRule type="expression" dxfId="3839" priority="33">
      <formula>$C$17&lt;76</formula>
    </cfRule>
  </conditionalFormatting>
  <conditionalFormatting sqref="CK30">
    <cfRule type="expression" dxfId="3838" priority="32">
      <formula>$C$17&lt;77</formula>
    </cfRule>
  </conditionalFormatting>
  <conditionalFormatting sqref="CL30">
    <cfRule type="expression" dxfId="3837" priority="31">
      <formula>$C$17&lt;78</formula>
    </cfRule>
  </conditionalFormatting>
  <conditionalFormatting sqref="CM30">
    <cfRule type="expression" dxfId="3836" priority="30">
      <formula>$C$17&lt;79</formula>
    </cfRule>
  </conditionalFormatting>
  <conditionalFormatting sqref="CN30">
    <cfRule type="expression" dxfId="3835" priority="29">
      <formula>$C$17&lt;80</formula>
    </cfRule>
  </conditionalFormatting>
  <conditionalFormatting sqref="CO30">
    <cfRule type="expression" dxfId="3834" priority="28">
      <formula>$C$17&lt;81</formula>
    </cfRule>
  </conditionalFormatting>
  <conditionalFormatting sqref="CP30">
    <cfRule type="expression" dxfId="3833" priority="27">
      <formula>$C$17&lt;82</formula>
    </cfRule>
  </conditionalFormatting>
  <conditionalFormatting sqref="CQ30">
    <cfRule type="expression" dxfId="3832" priority="26">
      <formula>$C$17&lt;83</formula>
    </cfRule>
  </conditionalFormatting>
  <conditionalFormatting sqref="CR30">
    <cfRule type="expression" dxfId="3831" priority="25">
      <formula>$C$17&lt;84</formula>
    </cfRule>
  </conditionalFormatting>
  <conditionalFormatting sqref="CS30">
    <cfRule type="expression" dxfId="3830" priority="24">
      <formula>$C$17&lt;85</formula>
    </cfRule>
  </conditionalFormatting>
  <conditionalFormatting sqref="CT30">
    <cfRule type="expression" dxfId="3829" priority="23">
      <formula>$C$17&lt;86</formula>
    </cfRule>
  </conditionalFormatting>
  <conditionalFormatting sqref="CU30">
    <cfRule type="expression" dxfId="3828" priority="22">
      <formula>$C$17&lt;87</formula>
    </cfRule>
  </conditionalFormatting>
  <conditionalFormatting sqref="CV30">
    <cfRule type="expression" dxfId="3827" priority="21">
      <formula>$C$17&lt;88</formula>
    </cfRule>
  </conditionalFormatting>
  <conditionalFormatting sqref="CW30">
    <cfRule type="expression" dxfId="3826" priority="20">
      <formula>$C$17&lt;89</formula>
    </cfRule>
  </conditionalFormatting>
  <conditionalFormatting sqref="CX30">
    <cfRule type="expression" dxfId="3825" priority="19">
      <formula>$C$17&lt;90</formula>
    </cfRule>
  </conditionalFormatting>
  <conditionalFormatting sqref="CY30">
    <cfRule type="expression" dxfId="3824" priority="18">
      <formula>$C$17&lt;91</formula>
    </cfRule>
  </conditionalFormatting>
  <conditionalFormatting sqref="CZ30">
    <cfRule type="expression" dxfId="3823" priority="17">
      <formula>$C$17&lt;92</formula>
    </cfRule>
  </conditionalFormatting>
  <conditionalFormatting sqref="DA30">
    <cfRule type="expression" dxfId="3822" priority="16">
      <formula>$C$17&lt;93</formula>
    </cfRule>
  </conditionalFormatting>
  <conditionalFormatting sqref="DB30">
    <cfRule type="expression" dxfId="3821" priority="15">
      <formula>$C$17&lt;94</formula>
    </cfRule>
  </conditionalFormatting>
  <conditionalFormatting sqref="DC30">
    <cfRule type="expression" dxfId="3820" priority="14">
      <formula>$C$17&lt;95</formula>
    </cfRule>
  </conditionalFormatting>
  <conditionalFormatting sqref="DD30">
    <cfRule type="expression" dxfId="3819" priority="13">
      <formula>$C$17&lt;96</formula>
    </cfRule>
  </conditionalFormatting>
  <conditionalFormatting sqref="DE30">
    <cfRule type="expression" dxfId="3818" priority="12">
      <formula>$C$17&lt;97</formula>
    </cfRule>
  </conditionalFormatting>
  <conditionalFormatting sqref="DF30">
    <cfRule type="expression" dxfId="3817" priority="11">
      <formula>$C$17&lt;98</formula>
    </cfRule>
  </conditionalFormatting>
  <conditionalFormatting sqref="DG30">
    <cfRule type="expression" dxfId="3816" priority="10">
      <formula>$C$17&lt;99</formula>
    </cfRule>
  </conditionalFormatting>
  <conditionalFormatting sqref="DH30">
    <cfRule type="expression" dxfId="3815" priority="9">
      <formula>$C$17&lt;100</formula>
    </cfRule>
  </conditionalFormatting>
  <conditionalFormatting sqref="Y22:DH30">
    <cfRule type="expression" dxfId="3814" priority="739">
      <formula>$C$17&lt;13</formula>
    </cfRule>
  </conditionalFormatting>
  <conditionalFormatting sqref="U27:U29">
    <cfRule type="expression" dxfId="3813" priority="4">
      <formula>$C$17&lt;9</formula>
    </cfRule>
  </conditionalFormatting>
  <conditionalFormatting sqref="R22:DH30">
    <cfRule type="expression" dxfId="3812" priority="3">
      <formula>$C$17&lt;6</formula>
    </cfRule>
  </conditionalFormatting>
  <conditionalFormatting sqref="O22:DH30">
    <cfRule type="expression" dxfId="3811" priority="2">
      <formula>$C$17&lt;3</formula>
    </cfRule>
  </conditionalFormatting>
  <conditionalFormatting sqref="M22:DH30">
    <cfRule type="expression" dxfId="3810" priority="346">
      <formula>$C$17="Select here"</formula>
    </cfRule>
  </conditionalFormatting>
  <dataValidations count="3">
    <dataValidation type="list" allowBlank="1" showInputMessage="1" showErrorMessage="1" sqref="C17" xr:uid="{00000000-0002-0000-0100-000003000000}">
      <formula1>$C$34:$C$134</formula1>
    </dataValidation>
    <dataValidation type="list" allowBlank="1" showInputMessage="1" showErrorMessage="1" sqref="M26:DH26" xr:uid="{FAF0B0CE-D0A2-4160-9258-9FC8B3A74B65}">
      <formula1>$C$162:$C$167</formula1>
    </dataValidation>
    <dataValidation type="list" allowBlank="1" showInputMessage="1" showErrorMessage="1" sqref="M25:DH25" xr:uid="{5F21EE6A-4EA1-4633-90D4-B65B75C940EE}">
      <formula1>$C$142:$C$152</formula1>
    </dataValidation>
  </dataValidations>
  <pageMargins left="0.75000000000000011" right="0.75000000000000011" top="1" bottom="1" header="0.5" footer="0.5"/>
  <pageSetup paperSize="9" scale="50" orientation="portrait" horizontalDpi="4294967292" verticalDpi="4294967292" r:id="rId1"/>
  <rowBreaks count="1" manualBreakCount="1">
    <brk id="31" max="16383" man="1"/>
  </rowBreaks>
  <colBreaks count="1" manualBreakCount="1">
    <brk id="12"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FN193"/>
  <sheetViews>
    <sheetView zoomScale="70" zoomScaleNormal="70" zoomScaleSheetLayoutView="69" zoomScalePageLayoutView="80" workbookViewId="0">
      <pane ySplit="4" topLeftCell="A134" activePane="bottomLeft" state="frozen"/>
      <selection activeCell="C33" sqref="C33"/>
      <selection pane="bottomLeft" activeCell="I88" sqref="I88"/>
    </sheetView>
  </sheetViews>
  <sheetFormatPr defaultColWidth="10.796875" defaultRowHeight="15.6"/>
  <cols>
    <col min="1" max="1" width="3.09765625" style="409" customWidth="1"/>
    <col min="2" max="2" width="12" style="409" customWidth="1"/>
    <col min="3" max="3" width="31.5" style="409" customWidth="1"/>
    <col min="4" max="4" width="7.796875" style="409" customWidth="1"/>
    <col min="5" max="5" width="78.59765625" style="409" customWidth="1"/>
    <col min="6" max="6" width="12.59765625" style="409" customWidth="1"/>
    <col min="7" max="8" width="0.796875" style="409" customWidth="1"/>
    <col min="9" max="9" width="13.296875" style="409" customWidth="1"/>
    <col min="10" max="10" width="1.09765625" style="409" customWidth="1"/>
    <col min="11" max="14" width="10.5" style="409" customWidth="1"/>
    <col min="15" max="15" width="10.796875" style="410" customWidth="1"/>
    <col min="16" max="19" width="10.5" style="409" customWidth="1"/>
    <col min="20" max="111" width="10" style="409" customWidth="1"/>
    <col min="112" max="112" width="10" style="409" customWidth="1" collapsed="1"/>
    <col min="113" max="16384" width="10.796875" style="409"/>
  </cols>
  <sheetData>
    <row r="1" spans="1:154" ht="18" customHeight="1">
      <c r="A1" s="404"/>
      <c r="B1" s="404"/>
      <c r="C1" s="404"/>
      <c r="D1" s="404"/>
      <c r="E1" s="404"/>
      <c r="F1" s="404"/>
      <c r="G1" s="404"/>
      <c r="H1" s="404"/>
      <c r="I1" s="408">
        <f>Home!C17</f>
        <v>100</v>
      </c>
      <c r="J1" s="404"/>
    </row>
    <row r="2" spans="1:154" ht="34.049999999999997" customHeight="1">
      <c r="A2" s="404"/>
      <c r="B2" s="411"/>
      <c r="C2" s="840" t="s">
        <v>565</v>
      </c>
      <c r="D2" s="840"/>
      <c r="E2" s="840"/>
      <c r="F2" s="840"/>
      <c r="G2" s="412"/>
      <c r="H2" s="404"/>
      <c r="I2" s="404"/>
      <c r="J2" s="404"/>
    </row>
    <row r="3" spans="1:154" ht="34.049999999999997" customHeight="1" thickBot="1">
      <c r="A3" s="404"/>
      <c r="B3" s="404"/>
      <c r="C3" s="404"/>
      <c r="D3" s="404"/>
      <c r="E3" s="404"/>
      <c r="F3" s="404"/>
      <c r="G3" s="404"/>
      <c r="H3" s="404"/>
      <c r="I3" s="404"/>
      <c r="J3" s="404"/>
    </row>
    <row r="4" spans="1:154" ht="29.25" customHeight="1" thickBot="1">
      <c r="A4" s="404"/>
      <c r="B4" s="413" t="s">
        <v>81</v>
      </c>
      <c r="C4" s="832" t="s">
        <v>566</v>
      </c>
      <c r="D4" s="832"/>
      <c r="E4" s="832"/>
      <c r="F4" s="414"/>
      <c r="G4" s="414"/>
      <c r="H4" s="398"/>
      <c r="I4" s="404"/>
      <c r="J4" s="415"/>
      <c r="K4" s="416" t="str">
        <f>Home!M23</f>
        <v>UNIT 1</v>
      </c>
      <c r="L4" s="416" t="str">
        <f>Home!N23</f>
        <v>UNIT 2</v>
      </c>
      <c r="M4" s="416" t="str">
        <f>Home!O23</f>
        <v>UNIT 3</v>
      </c>
      <c r="N4" s="416" t="str">
        <f>Home!P23</f>
        <v>UNIT 4</v>
      </c>
      <c r="O4" s="416" t="str">
        <f>Home!Q23</f>
        <v>UNIT 5</v>
      </c>
      <c r="P4" s="416" t="str">
        <f>Home!R23</f>
        <v>UNIT 6</v>
      </c>
      <c r="Q4" s="416" t="str">
        <f>Home!S23</f>
        <v>UNIT 7</v>
      </c>
      <c r="R4" s="416" t="str">
        <f>Home!T23</f>
        <v>UNIT 8</v>
      </c>
      <c r="S4" s="416" t="str">
        <f>Home!U23</f>
        <v>UNIT 9</v>
      </c>
      <c r="T4" s="416" t="str">
        <f>Home!V23</f>
        <v>UNIT 10</v>
      </c>
      <c r="U4" s="416" t="str">
        <f>Home!W23</f>
        <v>UNIT 11</v>
      </c>
      <c r="V4" s="416" t="str">
        <f>Home!X23</f>
        <v>UNIT 12</v>
      </c>
      <c r="W4" s="416" t="str">
        <f>Home!Y23</f>
        <v>UNIT 13</v>
      </c>
      <c r="X4" s="416" t="str">
        <f>Home!Z23</f>
        <v>UNIT 14</v>
      </c>
      <c r="Y4" s="416" t="str">
        <f>Home!AA23</f>
        <v>UNIT 15</v>
      </c>
      <c r="Z4" s="416" t="str">
        <f>Home!AB23</f>
        <v>UNIT 16</v>
      </c>
      <c r="AA4" s="416" t="str">
        <f>Home!AC23</f>
        <v>UNIT 17</v>
      </c>
      <c r="AB4" s="416" t="str">
        <f>Home!AD23</f>
        <v>UNIT 18</v>
      </c>
      <c r="AC4" s="416" t="str">
        <f>Home!AE23</f>
        <v>UNIT 19</v>
      </c>
      <c r="AD4" s="416" t="str">
        <f>Home!AF23</f>
        <v>UNIT 20</v>
      </c>
      <c r="AE4" s="416" t="str">
        <f>Home!AG23</f>
        <v>UNIT 21</v>
      </c>
      <c r="AF4" s="416" t="str">
        <f>Home!AH23</f>
        <v>UNIT 22</v>
      </c>
      <c r="AG4" s="416" t="str">
        <f>Home!AI23</f>
        <v>UNIT 23</v>
      </c>
      <c r="AH4" s="416" t="str">
        <f>Home!AJ23</f>
        <v>UNIT 24</v>
      </c>
      <c r="AI4" s="416" t="str">
        <f>Home!AK23</f>
        <v>UNIT 25</v>
      </c>
      <c r="AJ4" s="416" t="str">
        <f>Home!AL23</f>
        <v>UNIT 26</v>
      </c>
      <c r="AK4" s="416" t="str">
        <f>Home!AM23</f>
        <v>UNIT 27</v>
      </c>
      <c r="AL4" s="416" t="str">
        <f>Home!AN23</f>
        <v>UNIT 28</v>
      </c>
      <c r="AM4" s="416" t="str">
        <f>Home!AO23</f>
        <v>UNIT 29</v>
      </c>
      <c r="AN4" s="416" t="str">
        <f>Home!AP23</f>
        <v>UNIT 30</v>
      </c>
      <c r="AO4" s="416" t="str">
        <f>Home!AQ23</f>
        <v>UNIT 31</v>
      </c>
      <c r="AP4" s="416" t="str">
        <f>Home!AR23</f>
        <v>UNIT 32</v>
      </c>
      <c r="AQ4" s="416" t="str">
        <f>Home!AS23</f>
        <v>UNIT 33</v>
      </c>
      <c r="AR4" s="416" t="str">
        <f>Home!AT23</f>
        <v>UNIT 34</v>
      </c>
      <c r="AS4" s="416" t="str">
        <f>Home!AU23</f>
        <v>UNIT 35</v>
      </c>
      <c r="AT4" s="416" t="str">
        <f>Home!AV23</f>
        <v>UNIT 36</v>
      </c>
      <c r="AU4" s="416" t="str">
        <f>Home!AW23</f>
        <v>UNIT 37</v>
      </c>
      <c r="AV4" s="416" t="str">
        <f>Home!AX23</f>
        <v>UNIT 38</v>
      </c>
      <c r="AW4" s="416" t="str">
        <f>Home!AY23</f>
        <v>UNIT 39</v>
      </c>
      <c r="AX4" s="416" t="str">
        <f>Home!AZ23</f>
        <v>UNIT 40</v>
      </c>
      <c r="AY4" s="416" t="str">
        <f>Home!BA23</f>
        <v>UNIT 41</v>
      </c>
      <c r="AZ4" s="416" t="str">
        <f>Home!BB23</f>
        <v>UNIT 42</v>
      </c>
      <c r="BA4" s="416" t="str">
        <f>Home!BC23</f>
        <v>UNIT 43</v>
      </c>
      <c r="BB4" s="416" t="str">
        <f>Home!BD23</f>
        <v>UNIT 44</v>
      </c>
      <c r="BC4" s="416" t="str">
        <f>Home!BE23</f>
        <v>UNIT 45</v>
      </c>
      <c r="BD4" s="416" t="str">
        <f>Home!BF23</f>
        <v>UNIT 46</v>
      </c>
      <c r="BE4" s="416" t="str">
        <f>Home!BG23</f>
        <v>UNIT 47</v>
      </c>
      <c r="BF4" s="416" t="str">
        <f>Home!BH23</f>
        <v>UNIT 48</v>
      </c>
      <c r="BG4" s="416" t="str">
        <f>Home!BI23</f>
        <v>UNIT 49</v>
      </c>
      <c r="BH4" s="416" t="str">
        <f>Home!BJ23</f>
        <v>UNIT 50</v>
      </c>
      <c r="BI4" s="416" t="str">
        <f>Home!BK23</f>
        <v>UNIT 51</v>
      </c>
      <c r="BJ4" s="416" t="str">
        <f>Home!BL23</f>
        <v>UNIT 52</v>
      </c>
      <c r="BK4" s="416" t="str">
        <f>Home!BM23</f>
        <v>UNIT 53</v>
      </c>
      <c r="BL4" s="416" t="str">
        <f>Home!BN23</f>
        <v>UNIT 54</v>
      </c>
      <c r="BM4" s="416" t="str">
        <f>Home!BO23</f>
        <v>UNIT 55</v>
      </c>
      <c r="BN4" s="416" t="str">
        <f>Home!BP23</f>
        <v>UNIT 56</v>
      </c>
      <c r="BO4" s="416" t="str">
        <f>Home!BQ23</f>
        <v>UNIT 57</v>
      </c>
      <c r="BP4" s="416" t="str">
        <f>Home!BR23</f>
        <v>UNIT 58</v>
      </c>
      <c r="BQ4" s="416" t="str">
        <f>Home!BS23</f>
        <v>UNIT 59</v>
      </c>
      <c r="BR4" s="416" t="str">
        <f>Home!BT23</f>
        <v>UNIT 60</v>
      </c>
      <c r="BS4" s="416" t="str">
        <f>Home!BU23</f>
        <v>UNIT 61</v>
      </c>
      <c r="BT4" s="416" t="str">
        <f>Home!BV23</f>
        <v>UNIT 62</v>
      </c>
      <c r="BU4" s="416" t="str">
        <f>Home!BW23</f>
        <v>UNIT 63</v>
      </c>
      <c r="BV4" s="416" t="str">
        <f>Home!BX23</f>
        <v>UNIT 64</v>
      </c>
      <c r="BW4" s="416" t="str">
        <f>Home!BY23</f>
        <v>UNIT 65</v>
      </c>
      <c r="BX4" s="416" t="str">
        <f>Home!BZ23</f>
        <v>UNIT 66</v>
      </c>
      <c r="BY4" s="416" t="str">
        <f>Home!CA23</f>
        <v>UNIT 67</v>
      </c>
      <c r="BZ4" s="416" t="str">
        <f>Home!CB23</f>
        <v>UNIT 68</v>
      </c>
      <c r="CA4" s="416" t="str">
        <f>Home!CC23</f>
        <v>UNIT 69</v>
      </c>
      <c r="CB4" s="416" t="str">
        <f>Home!CD23</f>
        <v>UNIT 70</v>
      </c>
      <c r="CC4" s="416" t="str">
        <f>Home!CE23</f>
        <v>UNIT 71</v>
      </c>
      <c r="CD4" s="416" t="str">
        <f>Home!CF23</f>
        <v>UNIT 72</v>
      </c>
      <c r="CE4" s="416" t="str">
        <f>Home!CG23</f>
        <v>UNIT 73</v>
      </c>
      <c r="CF4" s="416" t="str">
        <f>Home!CH23</f>
        <v>UNIT 74</v>
      </c>
      <c r="CG4" s="416" t="str">
        <f>Home!CI23</f>
        <v>UNIT 75</v>
      </c>
      <c r="CH4" s="416" t="str">
        <f>Home!CJ23</f>
        <v>UNIT 76</v>
      </c>
      <c r="CI4" s="416" t="str">
        <f>Home!CK23</f>
        <v>UNIT 77</v>
      </c>
      <c r="CJ4" s="416" t="str">
        <f>Home!CL23</f>
        <v>UNIT 78</v>
      </c>
      <c r="CK4" s="416" t="str">
        <f>Home!CM23</f>
        <v>UNIT 79</v>
      </c>
      <c r="CL4" s="416" t="str">
        <f>Home!CN23</f>
        <v>UNIT 80</v>
      </c>
      <c r="CM4" s="416" t="str">
        <f>Home!CO23</f>
        <v>UNIT 81</v>
      </c>
      <c r="CN4" s="416" t="str">
        <f>Home!CP23</f>
        <v>UNIT 82</v>
      </c>
      <c r="CO4" s="416" t="str">
        <f>Home!CQ23</f>
        <v>UNIT 83</v>
      </c>
      <c r="CP4" s="416" t="str">
        <f>Home!CR23</f>
        <v>UNIT 84</v>
      </c>
      <c r="CQ4" s="416" t="str">
        <f>Home!CS23</f>
        <v>UNIT 85</v>
      </c>
      <c r="CR4" s="416" t="str">
        <f>Home!CT23</f>
        <v>UNIT 86</v>
      </c>
      <c r="CS4" s="416" t="str">
        <f>Home!CU23</f>
        <v>UNIT 87</v>
      </c>
      <c r="CT4" s="416" t="str">
        <f>Home!CV23</f>
        <v>UNIT 88</v>
      </c>
      <c r="CU4" s="416" t="str">
        <f>Home!CW23</f>
        <v>UNIT 89</v>
      </c>
      <c r="CV4" s="416" t="str">
        <f>Home!CX23</f>
        <v>UNIT 90</v>
      </c>
      <c r="CW4" s="416" t="str">
        <f>Home!CY23</f>
        <v>UNIT 91</v>
      </c>
      <c r="CX4" s="416" t="str">
        <f>Home!CZ23</f>
        <v>UNIT 92</v>
      </c>
      <c r="CY4" s="416" t="str">
        <f>Home!DA23</f>
        <v>UNIT 93</v>
      </c>
      <c r="CZ4" s="416" t="str">
        <f>Home!DB23</f>
        <v>UNIT 94</v>
      </c>
      <c r="DA4" s="416" t="str">
        <f>Home!DC23</f>
        <v>UNIT 95</v>
      </c>
      <c r="DB4" s="416" t="str">
        <f>Home!DD23</f>
        <v>UNIT 96</v>
      </c>
      <c r="DC4" s="416" t="str">
        <f>Home!DE23</f>
        <v>UNIT 97</v>
      </c>
      <c r="DD4" s="416" t="str">
        <f>Home!DF23</f>
        <v>UNIT 98</v>
      </c>
      <c r="DE4" s="416" t="str">
        <f>Home!DG23</f>
        <v>UNIT 99</v>
      </c>
      <c r="DF4" s="416" t="str">
        <f>Home!DH23</f>
        <v>UNIT 100</v>
      </c>
    </row>
    <row r="5" spans="1:154" ht="18" customHeight="1">
      <c r="A5" s="404"/>
      <c r="B5" s="850"/>
      <c r="C5" s="850"/>
      <c r="D5" s="850"/>
      <c r="E5" s="850"/>
      <c r="F5" s="850"/>
      <c r="G5" s="417"/>
      <c r="H5" s="404"/>
      <c r="I5" s="404"/>
      <c r="J5" s="404"/>
      <c r="Y5" s="410"/>
      <c r="AI5" s="410"/>
      <c r="AS5" s="410"/>
      <c r="BC5" s="410"/>
      <c r="BM5" s="410"/>
      <c r="BW5" s="410"/>
      <c r="CG5" s="410"/>
      <c r="CQ5" s="410"/>
      <c r="DA5" s="410"/>
    </row>
    <row r="6" spans="1:154" ht="27" customHeight="1">
      <c r="A6" s="404"/>
      <c r="B6" s="418" t="str">
        <f>Weighting!C10</f>
        <v>EN 1.0</v>
      </c>
      <c r="C6" s="836" t="str">
        <f>Weighting!D10</f>
        <v>LAND USE</v>
      </c>
      <c r="D6" s="836"/>
      <c r="E6" s="836"/>
      <c r="F6" s="419" t="s">
        <v>170</v>
      </c>
      <c r="G6" s="419"/>
      <c r="H6" s="404"/>
      <c r="I6" s="420" t="s">
        <v>178</v>
      </c>
      <c r="J6" s="404"/>
      <c r="K6" s="405">
        <f t="shared" ref="K6:AP6" si="0">K10*$H$135</f>
        <v>0</v>
      </c>
      <c r="L6" s="405">
        <f t="shared" si="0"/>
        <v>0</v>
      </c>
      <c r="M6" s="405">
        <f t="shared" si="0"/>
        <v>0</v>
      </c>
      <c r="N6" s="405">
        <f t="shared" si="0"/>
        <v>0</v>
      </c>
      <c r="O6" s="405">
        <f t="shared" si="0"/>
        <v>0</v>
      </c>
      <c r="P6" s="405">
        <f t="shared" si="0"/>
        <v>0</v>
      </c>
      <c r="Q6" s="405">
        <f t="shared" si="0"/>
        <v>0</v>
      </c>
      <c r="R6" s="405">
        <f t="shared" si="0"/>
        <v>0</v>
      </c>
      <c r="S6" s="405">
        <f t="shared" si="0"/>
        <v>0</v>
      </c>
      <c r="T6" s="405">
        <f t="shared" si="0"/>
        <v>0</v>
      </c>
      <c r="U6" s="405">
        <f t="shared" si="0"/>
        <v>0</v>
      </c>
      <c r="V6" s="405">
        <f t="shared" si="0"/>
        <v>0</v>
      </c>
      <c r="W6" s="405">
        <f t="shared" si="0"/>
        <v>0</v>
      </c>
      <c r="X6" s="405">
        <f t="shared" si="0"/>
        <v>0</v>
      </c>
      <c r="Y6" s="405">
        <f t="shared" si="0"/>
        <v>0</v>
      </c>
      <c r="Z6" s="405">
        <f t="shared" si="0"/>
        <v>0</v>
      </c>
      <c r="AA6" s="405">
        <f t="shared" si="0"/>
        <v>0</v>
      </c>
      <c r="AB6" s="405">
        <f t="shared" si="0"/>
        <v>0</v>
      </c>
      <c r="AC6" s="405">
        <f t="shared" si="0"/>
        <v>0</v>
      </c>
      <c r="AD6" s="405">
        <f t="shared" si="0"/>
        <v>0</v>
      </c>
      <c r="AE6" s="405">
        <f t="shared" si="0"/>
        <v>0</v>
      </c>
      <c r="AF6" s="405">
        <f t="shared" si="0"/>
        <v>0</v>
      </c>
      <c r="AG6" s="405">
        <f t="shared" si="0"/>
        <v>0</v>
      </c>
      <c r="AH6" s="405">
        <f t="shared" si="0"/>
        <v>0</v>
      </c>
      <c r="AI6" s="405">
        <f t="shared" si="0"/>
        <v>0</v>
      </c>
      <c r="AJ6" s="405">
        <f t="shared" si="0"/>
        <v>0</v>
      </c>
      <c r="AK6" s="405">
        <f t="shared" si="0"/>
        <v>0</v>
      </c>
      <c r="AL6" s="405">
        <f t="shared" si="0"/>
        <v>0</v>
      </c>
      <c r="AM6" s="405">
        <f t="shared" si="0"/>
        <v>0</v>
      </c>
      <c r="AN6" s="405">
        <f t="shared" si="0"/>
        <v>0</v>
      </c>
      <c r="AO6" s="405">
        <f t="shared" si="0"/>
        <v>0</v>
      </c>
      <c r="AP6" s="405">
        <f t="shared" si="0"/>
        <v>0</v>
      </c>
      <c r="AQ6" s="405">
        <f t="shared" ref="AQ6:BV6" si="1">AQ10*$H$135</f>
        <v>0</v>
      </c>
      <c r="AR6" s="405">
        <f t="shared" si="1"/>
        <v>0</v>
      </c>
      <c r="AS6" s="405">
        <f t="shared" si="1"/>
        <v>0</v>
      </c>
      <c r="AT6" s="405">
        <f t="shared" si="1"/>
        <v>0</v>
      </c>
      <c r="AU6" s="405">
        <f t="shared" si="1"/>
        <v>0</v>
      </c>
      <c r="AV6" s="405">
        <f t="shared" si="1"/>
        <v>0</v>
      </c>
      <c r="AW6" s="405">
        <f t="shared" si="1"/>
        <v>0</v>
      </c>
      <c r="AX6" s="405">
        <f t="shared" si="1"/>
        <v>0</v>
      </c>
      <c r="AY6" s="405">
        <f t="shared" si="1"/>
        <v>0</v>
      </c>
      <c r="AZ6" s="405">
        <f t="shared" si="1"/>
        <v>0</v>
      </c>
      <c r="BA6" s="405">
        <f t="shared" si="1"/>
        <v>0</v>
      </c>
      <c r="BB6" s="405">
        <f t="shared" si="1"/>
        <v>0</v>
      </c>
      <c r="BC6" s="405">
        <f t="shared" si="1"/>
        <v>0</v>
      </c>
      <c r="BD6" s="405">
        <f t="shared" si="1"/>
        <v>0</v>
      </c>
      <c r="BE6" s="405">
        <f t="shared" si="1"/>
        <v>0</v>
      </c>
      <c r="BF6" s="405">
        <f t="shared" si="1"/>
        <v>0</v>
      </c>
      <c r="BG6" s="405">
        <f t="shared" si="1"/>
        <v>0</v>
      </c>
      <c r="BH6" s="405">
        <f t="shared" si="1"/>
        <v>0</v>
      </c>
      <c r="BI6" s="405">
        <f t="shared" si="1"/>
        <v>0</v>
      </c>
      <c r="BJ6" s="405">
        <f t="shared" si="1"/>
        <v>0</v>
      </c>
      <c r="BK6" s="405">
        <f t="shared" si="1"/>
        <v>0</v>
      </c>
      <c r="BL6" s="405">
        <f t="shared" si="1"/>
        <v>0</v>
      </c>
      <c r="BM6" s="405">
        <f t="shared" si="1"/>
        <v>0</v>
      </c>
      <c r="BN6" s="405">
        <f t="shared" si="1"/>
        <v>0</v>
      </c>
      <c r="BO6" s="405">
        <f t="shared" si="1"/>
        <v>0</v>
      </c>
      <c r="BP6" s="405">
        <f t="shared" si="1"/>
        <v>0</v>
      </c>
      <c r="BQ6" s="405">
        <f t="shared" si="1"/>
        <v>0</v>
      </c>
      <c r="BR6" s="405">
        <f t="shared" si="1"/>
        <v>0</v>
      </c>
      <c r="BS6" s="405">
        <f t="shared" si="1"/>
        <v>0</v>
      </c>
      <c r="BT6" s="405">
        <f t="shared" si="1"/>
        <v>0</v>
      </c>
      <c r="BU6" s="405">
        <f t="shared" si="1"/>
        <v>0</v>
      </c>
      <c r="BV6" s="405">
        <f t="shared" si="1"/>
        <v>0</v>
      </c>
      <c r="BW6" s="405">
        <f t="shared" ref="BW6:DF6" si="2">BW10*$H$135</f>
        <v>0</v>
      </c>
      <c r="BX6" s="405">
        <f t="shared" si="2"/>
        <v>0</v>
      </c>
      <c r="BY6" s="405">
        <f t="shared" si="2"/>
        <v>0</v>
      </c>
      <c r="BZ6" s="405">
        <f t="shared" si="2"/>
        <v>0</v>
      </c>
      <c r="CA6" s="405">
        <f t="shared" si="2"/>
        <v>0</v>
      </c>
      <c r="CB6" s="405">
        <f t="shared" si="2"/>
        <v>0</v>
      </c>
      <c r="CC6" s="405">
        <f t="shared" si="2"/>
        <v>0</v>
      </c>
      <c r="CD6" s="405">
        <f t="shared" si="2"/>
        <v>0</v>
      </c>
      <c r="CE6" s="405">
        <f t="shared" si="2"/>
        <v>0</v>
      </c>
      <c r="CF6" s="405">
        <f t="shared" si="2"/>
        <v>0</v>
      </c>
      <c r="CG6" s="405">
        <f t="shared" si="2"/>
        <v>0</v>
      </c>
      <c r="CH6" s="405">
        <f t="shared" si="2"/>
        <v>0</v>
      </c>
      <c r="CI6" s="405">
        <f t="shared" si="2"/>
        <v>0</v>
      </c>
      <c r="CJ6" s="405">
        <f t="shared" si="2"/>
        <v>0</v>
      </c>
      <c r="CK6" s="405">
        <f t="shared" si="2"/>
        <v>0</v>
      </c>
      <c r="CL6" s="405">
        <f t="shared" si="2"/>
        <v>0</v>
      </c>
      <c r="CM6" s="405">
        <f t="shared" si="2"/>
        <v>0</v>
      </c>
      <c r="CN6" s="405">
        <f t="shared" si="2"/>
        <v>0</v>
      </c>
      <c r="CO6" s="405">
        <f t="shared" si="2"/>
        <v>0</v>
      </c>
      <c r="CP6" s="405">
        <f t="shared" si="2"/>
        <v>0</v>
      </c>
      <c r="CQ6" s="405">
        <f t="shared" si="2"/>
        <v>0</v>
      </c>
      <c r="CR6" s="405">
        <f t="shared" si="2"/>
        <v>0</v>
      </c>
      <c r="CS6" s="405">
        <f t="shared" si="2"/>
        <v>0</v>
      </c>
      <c r="CT6" s="405">
        <f t="shared" si="2"/>
        <v>0</v>
      </c>
      <c r="CU6" s="405">
        <f t="shared" si="2"/>
        <v>0</v>
      </c>
      <c r="CV6" s="405">
        <f t="shared" si="2"/>
        <v>0</v>
      </c>
      <c r="CW6" s="405">
        <f t="shared" si="2"/>
        <v>0</v>
      </c>
      <c r="CX6" s="405">
        <f t="shared" si="2"/>
        <v>0</v>
      </c>
      <c r="CY6" s="405">
        <f t="shared" si="2"/>
        <v>0</v>
      </c>
      <c r="CZ6" s="405">
        <f t="shared" si="2"/>
        <v>0</v>
      </c>
      <c r="DA6" s="405">
        <f t="shared" si="2"/>
        <v>0</v>
      </c>
      <c r="DB6" s="405">
        <f t="shared" si="2"/>
        <v>0</v>
      </c>
      <c r="DC6" s="405">
        <f t="shared" si="2"/>
        <v>0</v>
      </c>
      <c r="DD6" s="405">
        <f t="shared" si="2"/>
        <v>0</v>
      </c>
      <c r="DE6" s="405">
        <f t="shared" si="2"/>
        <v>0</v>
      </c>
      <c r="DF6" s="405">
        <f t="shared" si="2"/>
        <v>0</v>
      </c>
    </row>
    <row r="7" spans="1:154" ht="3.75" customHeight="1">
      <c r="A7" s="404"/>
      <c r="B7" s="421"/>
      <c r="C7" s="422"/>
      <c r="D7" s="422"/>
      <c r="E7" s="398"/>
      <c r="F7" s="398"/>
      <c r="G7" s="398"/>
      <c r="H7" s="404"/>
      <c r="I7" s="404"/>
      <c r="J7" s="404"/>
      <c r="K7" s="423"/>
      <c r="U7" s="423"/>
      <c r="Y7" s="410"/>
      <c r="AE7" s="423"/>
      <c r="AI7" s="410"/>
      <c r="AO7" s="423"/>
      <c r="AS7" s="410"/>
      <c r="AY7" s="423"/>
      <c r="BC7" s="410"/>
      <c r="BI7" s="423"/>
      <c r="BM7" s="410"/>
      <c r="BS7" s="423"/>
      <c r="BW7" s="410"/>
      <c r="CC7" s="423"/>
      <c r="CG7" s="410"/>
      <c r="CM7" s="423"/>
      <c r="CQ7" s="410"/>
      <c r="CW7" s="423"/>
      <c r="DA7" s="410"/>
    </row>
    <row r="8" spans="1:154" s="401" customFormat="1" ht="30" customHeight="1">
      <c r="A8" s="398"/>
      <c r="B8" s="399"/>
      <c r="C8" s="830" t="s">
        <v>772</v>
      </c>
      <c r="D8" s="830"/>
      <c r="E8" s="830"/>
      <c r="F8" s="424">
        <v>3</v>
      </c>
      <c r="G8" s="399"/>
      <c r="H8" s="398"/>
      <c r="I8" s="398"/>
      <c r="J8" s="399"/>
      <c r="K8" s="400"/>
      <c r="O8" s="410"/>
      <c r="U8" s="400"/>
      <c r="Y8" s="410"/>
      <c r="AE8" s="400"/>
      <c r="AI8" s="410"/>
      <c r="AO8" s="400"/>
      <c r="AS8" s="410"/>
      <c r="AY8" s="400"/>
      <c r="BC8" s="410"/>
      <c r="BI8" s="400"/>
      <c r="BM8" s="410"/>
      <c r="BS8" s="400"/>
      <c r="BW8" s="410"/>
      <c r="CC8" s="400"/>
      <c r="CG8" s="410"/>
      <c r="CM8" s="400"/>
      <c r="CQ8" s="410"/>
      <c r="CW8" s="400"/>
      <c r="DA8" s="410"/>
    </row>
    <row r="9" spans="1:154" s="401" customFormat="1" ht="30" customHeight="1" thickBot="1">
      <c r="A9" s="398"/>
      <c r="B9" s="399"/>
      <c r="C9" s="828" t="s">
        <v>773</v>
      </c>
      <c r="D9" s="828"/>
      <c r="E9" s="828"/>
      <c r="F9" s="425">
        <v>2</v>
      </c>
      <c r="G9" s="399"/>
      <c r="H9" s="398"/>
      <c r="I9" s="398"/>
      <c r="J9" s="399"/>
      <c r="K9" s="400"/>
      <c r="O9" s="410"/>
      <c r="U9" s="400"/>
      <c r="Y9" s="410"/>
      <c r="AE9" s="400"/>
      <c r="AI9" s="410"/>
      <c r="AO9" s="400"/>
      <c r="AS9" s="410"/>
      <c r="AY9" s="400"/>
      <c r="BC9" s="410"/>
      <c r="BI9" s="400"/>
      <c r="BM9" s="410"/>
      <c r="BS9" s="400"/>
      <c r="BW9" s="410"/>
      <c r="CC9" s="400"/>
      <c r="CG9" s="410"/>
      <c r="CM9" s="400"/>
      <c r="CQ9" s="410"/>
      <c r="CW9" s="400"/>
      <c r="DA9" s="410"/>
    </row>
    <row r="10" spans="1:154" s="401" customFormat="1" ht="41.25" customHeight="1" thickBot="1">
      <c r="A10" s="398"/>
      <c r="B10" s="399"/>
      <c r="C10" s="828" t="s">
        <v>774</v>
      </c>
      <c r="D10" s="828"/>
      <c r="E10" s="828"/>
      <c r="F10" s="425">
        <v>1</v>
      </c>
      <c r="G10" s="399"/>
      <c r="H10" s="398"/>
      <c r="I10" s="128">
        <v>0</v>
      </c>
      <c r="J10" s="399"/>
      <c r="K10" s="712">
        <f t="shared" ref="K10:T10" si="3">$I$10</f>
        <v>0</v>
      </c>
      <c r="L10" s="712">
        <f t="shared" si="3"/>
        <v>0</v>
      </c>
      <c r="M10" s="712">
        <f t="shared" si="3"/>
        <v>0</v>
      </c>
      <c r="N10" s="712">
        <f t="shared" si="3"/>
        <v>0</v>
      </c>
      <c r="O10" s="712">
        <f t="shared" si="3"/>
        <v>0</v>
      </c>
      <c r="P10" s="712">
        <f t="shared" si="3"/>
        <v>0</v>
      </c>
      <c r="Q10" s="712">
        <f t="shared" si="3"/>
        <v>0</v>
      </c>
      <c r="R10" s="712">
        <f t="shared" si="3"/>
        <v>0</v>
      </c>
      <c r="S10" s="712">
        <f t="shared" si="3"/>
        <v>0</v>
      </c>
      <c r="T10" s="712">
        <f t="shared" si="3"/>
        <v>0</v>
      </c>
      <c r="U10" s="712">
        <f t="shared" ref="U10:CF10" si="4">$I$10</f>
        <v>0</v>
      </c>
      <c r="V10" s="712">
        <f t="shared" si="4"/>
        <v>0</v>
      </c>
      <c r="W10" s="712">
        <f t="shared" si="4"/>
        <v>0</v>
      </c>
      <c r="X10" s="712">
        <f t="shared" si="4"/>
        <v>0</v>
      </c>
      <c r="Y10" s="712">
        <f t="shared" si="4"/>
        <v>0</v>
      </c>
      <c r="Z10" s="712">
        <f t="shared" si="4"/>
        <v>0</v>
      </c>
      <c r="AA10" s="712">
        <f t="shared" si="4"/>
        <v>0</v>
      </c>
      <c r="AB10" s="712">
        <f t="shared" si="4"/>
        <v>0</v>
      </c>
      <c r="AC10" s="712">
        <f t="shared" si="4"/>
        <v>0</v>
      </c>
      <c r="AD10" s="712">
        <f t="shared" si="4"/>
        <v>0</v>
      </c>
      <c r="AE10" s="712">
        <f t="shared" si="4"/>
        <v>0</v>
      </c>
      <c r="AF10" s="712">
        <f t="shared" si="4"/>
        <v>0</v>
      </c>
      <c r="AG10" s="712">
        <f t="shared" si="4"/>
        <v>0</v>
      </c>
      <c r="AH10" s="712">
        <f t="shared" si="4"/>
        <v>0</v>
      </c>
      <c r="AI10" s="712">
        <f t="shared" si="4"/>
        <v>0</v>
      </c>
      <c r="AJ10" s="712">
        <f t="shared" si="4"/>
        <v>0</v>
      </c>
      <c r="AK10" s="712">
        <f t="shared" si="4"/>
        <v>0</v>
      </c>
      <c r="AL10" s="712">
        <f t="shared" si="4"/>
        <v>0</v>
      </c>
      <c r="AM10" s="712">
        <f t="shared" si="4"/>
        <v>0</v>
      </c>
      <c r="AN10" s="712">
        <f t="shared" si="4"/>
        <v>0</v>
      </c>
      <c r="AO10" s="712">
        <f t="shared" si="4"/>
        <v>0</v>
      </c>
      <c r="AP10" s="712">
        <f t="shared" si="4"/>
        <v>0</v>
      </c>
      <c r="AQ10" s="712">
        <f t="shared" si="4"/>
        <v>0</v>
      </c>
      <c r="AR10" s="712">
        <f t="shared" si="4"/>
        <v>0</v>
      </c>
      <c r="AS10" s="712">
        <f t="shared" si="4"/>
        <v>0</v>
      </c>
      <c r="AT10" s="712">
        <f t="shared" si="4"/>
        <v>0</v>
      </c>
      <c r="AU10" s="712">
        <f t="shared" si="4"/>
        <v>0</v>
      </c>
      <c r="AV10" s="712">
        <f t="shared" si="4"/>
        <v>0</v>
      </c>
      <c r="AW10" s="712">
        <f t="shared" si="4"/>
        <v>0</v>
      </c>
      <c r="AX10" s="712">
        <f t="shared" si="4"/>
        <v>0</v>
      </c>
      <c r="AY10" s="712">
        <f t="shared" si="4"/>
        <v>0</v>
      </c>
      <c r="AZ10" s="712">
        <f t="shared" si="4"/>
        <v>0</v>
      </c>
      <c r="BA10" s="712">
        <f t="shared" si="4"/>
        <v>0</v>
      </c>
      <c r="BB10" s="712">
        <f t="shared" si="4"/>
        <v>0</v>
      </c>
      <c r="BC10" s="712">
        <f t="shared" si="4"/>
        <v>0</v>
      </c>
      <c r="BD10" s="712">
        <f t="shared" si="4"/>
        <v>0</v>
      </c>
      <c r="BE10" s="712">
        <f t="shared" si="4"/>
        <v>0</v>
      </c>
      <c r="BF10" s="712">
        <f t="shared" si="4"/>
        <v>0</v>
      </c>
      <c r="BG10" s="712">
        <f t="shared" si="4"/>
        <v>0</v>
      </c>
      <c r="BH10" s="712">
        <f t="shared" si="4"/>
        <v>0</v>
      </c>
      <c r="BI10" s="712">
        <f t="shared" si="4"/>
        <v>0</v>
      </c>
      <c r="BJ10" s="712">
        <f t="shared" si="4"/>
        <v>0</v>
      </c>
      <c r="BK10" s="712">
        <f t="shared" si="4"/>
        <v>0</v>
      </c>
      <c r="BL10" s="712">
        <f t="shared" si="4"/>
        <v>0</v>
      </c>
      <c r="BM10" s="712">
        <f t="shared" si="4"/>
        <v>0</v>
      </c>
      <c r="BN10" s="712">
        <f t="shared" si="4"/>
        <v>0</v>
      </c>
      <c r="BO10" s="712">
        <f t="shared" si="4"/>
        <v>0</v>
      </c>
      <c r="BP10" s="712">
        <f t="shared" si="4"/>
        <v>0</v>
      </c>
      <c r="BQ10" s="712">
        <f t="shared" si="4"/>
        <v>0</v>
      </c>
      <c r="BR10" s="712">
        <f t="shared" si="4"/>
        <v>0</v>
      </c>
      <c r="BS10" s="712">
        <f t="shared" si="4"/>
        <v>0</v>
      </c>
      <c r="BT10" s="712">
        <f t="shared" si="4"/>
        <v>0</v>
      </c>
      <c r="BU10" s="712">
        <f t="shared" si="4"/>
        <v>0</v>
      </c>
      <c r="BV10" s="712">
        <f t="shared" si="4"/>
        <v>0</v>
      </c>
      <c r="BW10" s="712">
        <f t="shared" si="4"/>
        <v>0</v>
      </c>
      <c r="BX10" s="712">
        <f t="shared" si="4"/>
        <v>0</v>
      </c>
      <c r="BY10" s="712">
        <f t="shared" si="4"/>
        <v>0</v>
      </c>
      <c r="BZ10" s="712">
        <f t="shared" si="4"/>
        <v>0</v>
      </c>
      <c r="CA10" s="712">
        <f t="shared" si="4"/>
        <v>0</v>
      </c>
      <c r="CB10" s="712">
        <f t="shared" si="4"/>
        <v>0</v>
      </c>
      <c r="CC10" s="712">
        <f t="shared" si="4"/>
        <v>0</v>
      </c>
      <c r="CD10" s="712">
        <f t="shared" si="4"/>
        <v>0</v>
      </c>
      <c r="CE10" s="712">
        <f t="shared" si="4"/>
        <v>0</v>
      </c>
      <c r="CF10" s="712">
        <f t="shared" si="4"/>
        <v>0</v>
      </c>
      <c r="CG10" s="712">
        <f t="shared" ref="CG10:DF10" si="5">$I$10</f>
        <v>0</v>
      </c>
      <c r="CH10" s="712">
        <f t="shared" si="5"/>
        <v>0</v>
      </c>
      <c r="CI10" s="712">
        <f t="shared" si="5"/>
        <v>0</v>
      </c>
      <c r="CJ10" s="712">
        <f t="shared" si="5"/>
        <v>0</v>
      </c>
      <c r="CK10" s="712">
        <f t="shared" si="5"/>
        <v>0</v>
      </c>
      <c r="CL10" s="712">
        <f t="shared" si="5"/>
        <v>0</v>
      </c>
      <c r="CM10" s="712">
        <f t="shared" si="5"/>
        <v>0</v>
      </c>
      <c r="CN10" s="712">
        <f t="shared" si="5"/>
        <v>0</v>
      </c>
      <c r="CO10" s="712">
        <f t="shared" si="5"/>
        <v>0</v>
      </c>
      <c r="CP10" s="712">
        <f t="shared" si="5"/>
        <v>0</v>
      </c>
      <c r="CQ10" s="712">
        <f t="shared" si="5"/>
        <v>0</v>
      </c>
      <c r="CR10" s="712">
        <f t="shared" si="5"/>
        <v>0</v>
      </c>
      <c r="CS10" s="712">
        <f t="shared" si="5"/>
        <v>0</v>
      </c>
      <c r="CT10" s="712">
        <f t="shared" si="5"/>
        <v>0</v>
      </c>
      <c r="CU10" s="712">
        <f t="shared" si="5"/>
        <v>0</v>
      </c>
      <c r="CV10" s="712">
        <f t="shared" si="5"/>
        <v>0</v>
      </c>
      <c r="CW10" s="712">
        <f t="shared" si="5"/>
        <v>0</v>
      </c>
      <c r="CX10" s="712">
        <f t="shared" si="5"/>
        <v>0</v>
      </c>
      <c r="CY10" s="712">
        <f t="shared" si="5"/>
        <v>0</v>
      </c>
      <c r="CZ10" s="712">
        <f t="shared" si="5"/>
        <v>0</v>
      </c>
      <c r="DA10" s="712">
        <f t="shared" si="5"/>
        <v>0</v>
      </c>
      <c r="DB10" s="712">
        <f t="shared" si="5"/>
        <v>0</v>
      </c>
      <c r="DC10" s="712">
        <f t="shared" si="5"/>
        <v>0</v>
      </c>
      <c r="DD10" s="712">
        <f t="shared" si="5"/>
        <v>0</v>
      </c>
      <c r="DE10" s="712">
        <f t="shared" si="5"/>
        <v>0</v>
      </c>
      <c r="DF10" s="712">
        <f t="shared" si="5"/>
        <v>0</v>
      </c>
    </row>
    <row r="11" spans="1:154" s="401" customFormat="1" ht="39" customHeight="1">
      <c r="A11" s="398"/>
      <c r="B11" s="399"/>
      <c r="C11" s="828" t="s">
        <v>775</v>
      </c>
      <c r="D11" s="828"/>
      <c r="E11" s="828"/>
      <c r="F11" s="425">
        <v>0.5</v>
      </c>
      <c r="G11" s="399"/>
      <c r="H11" s="398"/>
      <c r="I11" s="398"/>
      <c r="J11" s="399"/>
      <c r="K11" s="400"/>
      <c r="O11" s="410"/>
      <c r="U11" s="400"/>
      <c r="Y11" s="410"/>
      <c r="AE11" s="400"/>
      <c r="AI11" s="410"/>
      <c r="AO11" s="400"/>
      <c r="AS11" s="410"/>
      <c r="AY11" s="400"/>
      <c r="BC11" s="410"/>
      <c r="BI11" s="400"/>
      <c r="BM11" s="410"/>
      <c r="BS11" s="400"/>
      <c r="BW11" s="410"/>
      <c r="CC11" s="400"/>
      <c r="CG11" s="410"/>
      <c r="CM11" s="400"/>
      <c r="CQ11" s="410"/>
      <c r="CW11" s="400"/>
      <c r="DA11" s="410"/>
    </row>
    <row r="12" spans="1:154" s="401" customFormat="1" ht="30" customHeight="1">
      <c r="A12" s="398"/>
      <c r="B12" s="399"/>
      <c r="C12" s="829" t="s">
        <v>202</v>
      </c>
      <c r="D12" s="829"/>
      <c r="E12" s="829"/>
      <c r="F12" s="427">
        <v>0</v>
      </c>
      <c r="G12" s="399"/>
      <c r="H12" s="398"/>
      <c r="I12" s="398"/>
      <c r="J12" s="399"/>
      <c r="K12" s="400"/>
      <c r="O12" s="410"/>
      <c r="U12" s="400"/>
      <c r="Y12" s="410"/>
      <c r="AE12" s="400"/>
      <c r="AI12" s="410"/>
      <c r="AO12" s="400"/>
      <c r="AS12" s="410"/>
      <c r="AY12" s="400"/>
      <c r="BC12" s="410"/>
      <c r="BI12" s="400"/>
      <c r="BM12" s="410"/>
      <c r="BS12" s="400"/>
      <c r="BW12" s="410"/>
      <c r="CC12" s="400"/>
      <c r="CG12" s="410"/>
      <c r="CM12" s="400"/>
      <c r="CQ12" s="410"/>
      <c r="CW12" s="400"/>
      <c r="DA12" s="410"/>
    </row>
    <row r="13" spans="1:154" ht="18.75" customHeight="1">
      <c r="A13" s="404"/>
      <c r="B13" s="850"/>
      <c r="C13" s="850"/>
      <c r="D13" s="850"/>
      <c r="E13" s="850"/>
      <c r="F13" s="850"/>
      <c r="G13" s="417"/>
      <c r="H13" s="404"/>
      <c r="I13" s="399"/>
      <c r="J13" s="402"/>
      <c r="K13" s="403" t="str">
        <f>K4</f>
        <v>UNIT 1</v>
      </c>
      <c r="L13" s="403" t="str">
        <f t="shared" ref="L13:BW13" si="6">L4</f>
        <v>UNIT 2</v>
      </c>
      <c r="M13" s="403" t="str">
        <f t="shared" si="6"/>
        <v>UNIT 3</v>
      </c>
      <c r="N13" s="403" t="str">
        <f t="shared" si="6"/>
        <v>UNIT 4</v>
      </c>
      <c r="O13" s="403" t="str">
        <f t="shared" si="6"/>
        <v>UNIT 5</v>
      </c>
      <c r="P13" s="403" t="str">
        <f t="shared" si="6"/>
        <v>UNIT 6</v>
      </c>
      <c r="Q13" s="403" t="str">
        <f t="shared" si="6"/>
        <v>UNIT 7</v>
      </c>
      <c r="R13" s="403" t="str">
        <f t="shared" si="6"/>
        <v>UNIT 8</v>
      </c>
      <c r="S13" s="403" t="str">
        <f t="shared" si="6"/>
        <v>UNIT 9</v>
      </c>
      <c r="T13" s="403" t="str">
        <f t="shared" si="6"/>
        <v>UNIT 10</v>
      </c>
      <c r="U13" s="403" t="str">
        <f t="shared" si="6"/>
        <v>UNIT 11</v>
      </c>
      <c r="V13" s="403" t="str">
        <f t="shared" si="6"/>
        <v>UNIT 12</v>
      </c>
      <c r="W13" s="403" t="str">
        <f t="shared" si="6"/>
        <v>UNIT 13</v>
      </c>
      <c r="X13" s="403" t="str">
        <f t="shared" si="6"/>
        <v>UNIT 14</v>
      </c>
      <c r="Y13" s="403" t="str">
        <f t="shared" si="6"/>
        <v>UNIT 15</v>
      </c>
      <c r="Z13" s="403" t="str">
        <f t="shared" si="6"/>
        <v>UNIT 16</v>
      </c>
      <c r="AA13" s="403" t="str">
        <f t="shared" si="6"/>
        <v>UNIT 17</v>
      </c>
      <c r="AB13" s="403" t="str">
        <f t="shared" si="6"/>
        <v>UNIT 18</v>
      </c>
      <c r="AC13" s="403" t="str">
        <f t="shared" si="6"/>
        <v>UNIT 19</v>
      </c>
      <c r="AD13" s="403" t="str">
        <f t="shared" si="6"/>
        <v>UNIT 20</v>
      </c>
      <c r="AE13" s="403" t="str">
        <f t="shared" si="6"/>
        <v>UNIT 21</v>
      </c>
      <c r="AF13" s="403" t="str">
        <f t="shared" si="6"/>
        <v>UNIT 22</v>
      </c>
      <c r="AG13" s="403" t="str">
        <f t="shared" si="6"/>
        <v>UNIT 23</v>
      </c>
      <c r="AH13" s="403" t="str">
        <f t="shared" si="6"/>
        <v>UNIT 24</v>
      </c>
      <c r="AI13" s="403" t="str">
        <f t="shared" si="6"/>
        <v>UNIT 25</v>
      </c>
      <c r="AJ13" s="403" t="str">
        <f t="shared" si="6"/>
        <v>UNIT 26</v>
      </c>
      <c r="AK13" s="403" t="str">
        <f t="shared" si="6"/>
        <v>UNIT 27</v>
      </c>
      <c r="AL13" s="403" t="str">
        <f t="shared" si="6"/>
        <v>UNIT 28</v>
      </c>
      <c r="AM13" s="403" t="str">
        <f t="shared" si="6"/>
        <v>UNIT 29</v>
      </c>
      <c r="AN13" s="403" t="str">
        <f t="shared" si="6"/>
        <v>UNIT 30</v>
      </c>
      <c r="AO13" s="403" t="str">
        <f t="shared" si="6"/>
        <v>UNIT 31</v>
      </c>
      <c r="AP13" s="403" t="str">
        <f t="shared" si="6"/>
        <v>UNIT 32</v>
      </c>
      <c r="AQ13" s="403" t="str">
        <f t="shared" si="6"/>
        <v>UNIT 33</v>
      </c>
      <c r="AR13" s="403" t="str">
        <f t="shared" si="6"/>
        <v>UNIT 34</v>
      </c>
      <c r="AS13" s="403" t="str">
        <f t="shared" si="6"/>
        <v>UNIT 35</v>
      </c>
      <c r="AT13" s="403" t="str">
        <f t="shared" si="6"/>
        <v>UNIT 36</v>
      </c>
      <c r="AU13" s="403" t="str">
        <f t="shared" si="6"/>
        <v>UNIT 37</v>
      </c>
      <c r="AV13" s="403" t="str">
        <f t="shared" si="6"/>
        <v>UNIT 38</v>
      </c>
      <c r="AW13" s="403" t="str">
        <f t="shared" si="6"/>
        <v>UNIT 39</v>
      </c>
      <c r="AX13" s="403" t="str">
        <f t="shared" si="6"/>
        <v>UNIT 40</v>
      </c>
      <c r="AY13" s="403" t="str">
        <f t="shared" si="6"/>
        <v>UNIT 41</v>
      </c>
      <c r="AZ13" s="403" t="str">
        <f t="shared" si="6"/>
        <v>UNIT 42</v>
      </c>
      <c r="BA13" s="403" t="str">
        <f t="shared" si="6"/>
        <v>UNIT 43</v>
      </c>
      <c r="BB13" s="403" t="str">
        <f t="shared" si="6"/>
        <v>UNIT 44</v>
      </c>
      <c r="BC13" s="403" t="str">
        <f t="shared" si="6"/>
        <v>UNIT 45</v>
      </c>
      <c r="BD13" s="403" t="str">
        <f t="shared" si="6"/>
        <v>UNIT 46</v>
      </c>
      <c r="BE13" s="403" t="str">
        <f t="shared" si="6"/>
        <v>UNIT 47</v>
      </c>
      <c r="BF13" s="403" t="str">
        <f t="shared" si="6"/>
        <v>UNIT 48</v>
      </c>
      <c r="BG13" s="403" t="str">
        <f t="shared" si="6"/>
        <v>UNIT 49</v>
      </c>
      <c r="BH13" s="403" t="str">
        <f t="shared" si="6"/>
        <v>UNIT 50</v>
      </c>
      <c r="BI13" s="403" t="str">
        <f t="shared" si="6"/>
        <v>UNIT 51</v>
      </c>
      <c r="BJ13" s="403" t="str">
        <f t="shared" si="6"/>
        <v>UNIT 52</v>
      </c>
      <c r="BK13" s="403" t="str">
        <f t="shared" si="6"/>
        <v>UNIT 53</v>
      </c>
      <c r="BL13" s="403" t="str">
        <f t="shared" si="6"/>
        <v>UNIT 54</v>
      </c>
      <c r="BM13" s="403" t="str">
        <f t="shared" si="6"/>
        <v>UNIT 55</v>
      </c>
      <c r="BN13" s="403" t="str">
        <f t="shared" si="6"/>
        <v>UNIT 56</v>
      </c>
      <c r="BO13" s="403" t="str">
        <f t="shared" si="6"/>
        <v>UNIT 57</v>
      </c>
      <c r="BP13" s="403" t="str">
        <f t="shared" si="6"/>
        <v>UNIT 58</v>
      </c>
      <c r="BQ13" s="403" t="str">
        <f t="shared" si="6"/>
        <v>UNIT 59</v>
      </c>
      <c r="BR13" s="403" t="str">
        <f t="shared" si="6"/>
        <v>UNIT 60</v>
      </c>
      <c r="BS13" s="403" t="str">
        <f t="shared" si="6"/>
        <v>UNIT 61</v>
      </c>
      <c r="BT13" s="403" t="str">
        <f t="shared" si="6"/>
        <v>UNIT 62</v>
      </c>
      <c r="BU13" s="403" t="str">
        <f t="shared" si="6"/>
        <v>UNIT 63</v>
      </c>
      <c r="BV13" s="403" t="str">
        <f t="shared" si="6"/>
        <v>UNIT 64</v>
      </c>
      <c r="BW13" s="403" t="str">
        <f t="shared" si="6"/>
        <v>UNIT 65</v>
      </c>
      <c r="BX13" s="403" t="str">
        <f t="shared" ref="BX13:DF13" si="7">BX4</f>
        <v>UNIT 66</v>
      </c>
      <c r="BY13" s="403" t="str">
        <f t="shared" si="7"/>
        <v>UNIT 67</v>
      </c>
      <c r="BZ13" s="403" t="str">
        <f t="shared" si="7"/>
        <v>UNIT 68</v>
      </c>
      <c r="CA13" s="403" t="str">
        <f t="shared" si="7"/>
        <v>UNIT 69</v>
      </c>
      <c r="CB13" s="403" t="str">
        <f t="shared" si="7"/>
        <v>UNIT 70</v>
      </c>
      <c r="CC13" s="403" t="str">
        <f t="shared" si="7"/>
        <v>UNIT 71</v>
      </c>
      <c r="CD13" s="403" t="str">
        <f t="shared" si="7"/>
        <v>UNIT 72</v>
      </c>
      <c r="CE13" s="403" t="str">
        <f t="shared" si="7"/>
        <v>UNIT 73</v>
      </c>
      <c r="CF13" s="403" t="str">
        <f t="shared" si="7"/>
        <v>UNIT 74</v>
      </c>
      <c r="CG13" s="403" t="str">
        <f t="shared" si="7"/>
        <v>UNIT 75</v>
      </c>
      <c r="CH13" s="403" t="str">
        <f t="shared" si="7"/>
        <v>UNIT 76</v>
      </c>
      <c r="CI13" s="403" t="str">
        <f t="shared" si="7"/>
        <v>UNIT 77</v>
      </c>
      <c r="CJ13" s="403" t="str">
        <f t="shared" si="7"/>
        <v>UNIT 78</v>
      </c>
      <c r="CK13" s="403" t="str">
        <f t="shared" si="7"/>
        <v>UNIT 79</v>
      </c>
      <c r="CL13" s="403" t="str">
        <f t="shared" si="7"/>
        <v>UNIT 80</v>
      </c>
      <c r="CM13" s="403" t="str">
        <f t="shared" si="7"/>
        <v>UNIT 81</v>
      </c>
      <c r="CN13" s="403" t="str">
        <f t="shared" si="7"/>
        <v>UNIT 82</v>
      </c>
      <c r="CO13" s="403" t="str">
        <f t="shared" si="7"/>
        <v>UNIT 83</v>
      </c>
      <c r="CP13" s="403" t="str">
        <f t="shared" si="7"/>
        <v>UNIT 84</v>
      </c>
      <c r="CQ13" s="403" t="str">
        <f t="shared" si="7"/>
        <v>UNIT 85</v>
      </c>
      <c r="CR13" s="403" t="str">
        <f t="shared" si="7"/>
        <v>UNIT 86</v>
      </c>
      <c r="CS13" s="403" t="str">
        <f t="shared" si="7"/>
        <v>UNIT 87</v>
      </c>
      <c r="CT13" s="403" t="str">
        <f t="shared" si="7"/>
        <v>UNIT 88</v>
      </c>
      <c r="CU13" s="403" t="str">
        <f t="shared" si="7"/>
        <v>UNIT 89</v>
      </c>
      <c r="CV13" s="403" t="str">
        <f t="shared" si="7"/>
        <v>UNIT 90</v>
      </c>
      <c r="CW13" s="403" t="str">
        <f t="shared" si="7"/>
        <v>UNIT 91</v>
      </c>
      <c r="CX13" s="403" t="str">
        <f t="shared" si="7"/>
        <v>UNIT 92</v>
      </c>
      <c r="CY13" s="403" t="str">
        <f t="shared" si="7"/>
        <v>UNIT 93</v>
      </c>
      <c r="CZ13" s="403" t="str">
        <f t="shared" si="7"/>
        <v>UNIT 94</v>
      </c>
      <c r="DA13" s="403" t="str">
        <f t="shared" si="7"/>
        <v>UNIT 95</v>
      </c>
      <c r="DB13" s="403" t="str">
        <f t="shared" si="7"/>
        <v>UNIT 96</v>
      </c>
      <c r="DC13" s="403" t="str">
        <f t="shared" si="7"/>
        <v>UNIT 97</v>
      </c>
      <c r="DD13" s="403" t="str">
        <f t="shared" si="7"/>
        <v>UNIT 98</v>
      </c>
      <c r="DE13" s="403" t="str">
        <f t="shared" si="7"/>
        <v>UNIT 99</v>
      </c>
      <c r="DF13" s="403" t="str">
        <f t="shared" si="7"/>
        <v>UNIT 100</v>
      </c>
      <c r="DG13" s="406"/>
      <c r="DH13" s="406"/>
      <c r="DI13" s="406"/>
      <c r="DJ13" s="406"/>
      <c r="DK13" s="406"/>
      <c r="DL13" s="406"/>
      <c r="DM13" s="406"/>
      <c r="DN13" s="406"/>
      <c r="DO13" s="406"/>
      <c r="DP13" s="406"/>
      <c r="DQ13" s="406"/>
      <c r="DR13" s="406"/>
      <c r="DS13" s="406"/>
      <c r="DT13" s="406"/>
      <c r="DU13" s="406"/>
      <c r="DV13" s="406"/>
      <c r="DW13" s="406"/>
      <c r="DX13" s="406"/>
      <c r="DY13" s="406"/>
      <c r="DZ13" s="406"/>
      <c r="EA13" s="406"/>
      <c r="EB13" s="406"/>
      <c r="EC13" s="406"/>
      <c r="ED13" s="406"/>
      <c r="EE13" s="406"/>
      <c r="EF13" s="406"/>
      <c r="EG13" s="406"/>
      <c r="EH13" s="406"/>
      <c r="EI13" s="406"/>
      <c r="EJ13" s="406"/>
      <c r="EK13" s="406"/>
      <c r="EL13" s="406"/>
      <c r="EM13" s="406"/>
      <c r="EN13" s="406"/>
      <c r="EO13" s="406"/>
      <c r="EP13" s="406"/>
      <c r="EQ13" s="406"/>
      <c r="ER13" s="406"/>
      <c r="ES13" s="406"/>
      <c r="ET13" s="406"/>
      <c r="EU13" s="406"/>
      <c r="EV13" s="406"/>
      <c r="EW13" s="406"/>
      <c r="EX13" s="406"/>
    </row>
    <row r="14" spans="1:154" ht="27" customHeight="1">
      <c r="A14" s="404"/>
      <c r="B14" s="418" t="str">
        <f>Weighting!C11</f>
        <v>EN 2.0</v>
      </c>
      <c r="C14" s="836" t="str">
        <f>Weighting!D11</f>
        <v>RESIDENTIAL DENSITY</v>
      </c>
      <c r="D14" s="836"/>
      <c r="E14" s="836"/>
      <c r="F14" s="428" t="s">
        <v>170</v>
      </c>
      <c r="G14" s="428"/>
      <c r="H14" s="404"/>
      <c r="I14" s="404"/>
      <c r="J14" s="404"/>
      <c r="K14" s="405">
        <f t="shared" ref="K14:AP14" si="8">K18*$H$136</f>
        <v>0</v>
      </c>
      <c r="L14" s="405">
        <f t="shared" si="8"/>
        <v>0</v>
      </c>
      <c r="M14" s="405">
        <f t="shared" si="8"/>
        <v>0</v>
      </c>
      <c r="N14" s="405">
        <f t="shared" si="8"/>
        <v>0</v>
      </c>
      <c r="O14" s="405">
        <f t="shared" si="8"/>
        <v>0</v>
      </c>
      <c r="P14" s="405">
        <f t="shared" si="8"/>
        <v>0</v>
      </c>
      <c r="Q14" s="405">
        <f t="shared" si="8"/>
        <v>0</v>
      </c>
      <c r="R14" s="405">
        <f t="shared" si="8"/>
        <v>0</v>
      </c>
      <c r="S14" s="405">
        <f t="shared" si="8"/>
        <v>0</v>
      </c>
      <c r="T14" s="405">
        <f t="shared" si="8"/>
        <v>0</v>
      </c>
      <c r="U14" s="405">
        <f t="shared" si="8"/>
        <v>0</v>
      </c>
      <c r="V14" s="405">
        <f t="shared" si="8"/>
        <v>0</v>
      </c>
      <c r="W14" s="405">
        <f t="shared" si="8"/>
        <v>0</v>
      </c>
      <c r="X14" s="405">
        <f t="shared" si="8"/>
        <v>0</v>
      </c>
      <c r="Y14" s="405">
        <f t="shared" si="8"/>
        <v>0</v>
      </c>
      <c r="Z14" s="405">
        <f t="shared" si="8"/>
        <v>0</v>
      </c>
      <c r="AA14" s="405">
        <f t="shared" si="8"/>
        <v>0</v>
      </c>
      <c r="AB14" s="405">
        <f t="shared" si="8"/>
        <v>0</v>
      </c>
      <c r="AC14" s="405">
        <f t="shared" si="8"/>
        <v>0</v>
      </c>
      <c r="AD14" s="405">
        <f t="shared" si="8"/>
        <v>0</v>
      </c>
      <c r="AE14" s="405">
        <f t="shared" si="8"/>
        <v>0</v>
      </c>
      <c r="AF14" s="405">
        <f t="shared" si="8"/>
        <v>0</v>
      </c>
      <c r="AG14" s="405">
        <f t="shared" si="8"/>
        <v>0</v>
      </c>
      <c r="AH14" s="405">
        <f t="shared" si="8"/>
        <v>0</v>
      </c>
      <c r="AI14" s="405">
        <f t="shared" si="8"/>
        <v>0</v>
      </c>
      <c r="AJ14" s="405">
        <f t="shared" si="8"/>
        <v>0</v>
      </c>
      <c r="AK14" s="405">
        <f t="shared" si="8"/>
        <v>0</v>
      </c>
      <c r="AL14" s="405">
        <f t="shared" si="8"/>
        <v>0</v>
      </c>
      <c r="AM14" s="405">
        <f t="shared" si="8"/>
        <v>0</v>
      </c>
      <c r="AN14" s="405">
        <f t="shared" si="8"/>
        <v>0</v>
      </c>
      <c r="AO14" s="405">
        <f t="shared" si="8"/>
        <v>0</v>
      </c>
      <c r="AP14" s="405">
        <f t="shared" si="8"/>
        <v>0</v>
      </c>
      <c r="AQ14" s="405">
        <f t="shared" ref="AQ14:BV14" si="9">AQ18*$H$136</f>
        <v>0</v>
      </c>
      <c r="AR14" s="405">
        <f t="shared" si="9"/>
        <v>0</v>
      </c>
      <c r="AS14" s="405">
        <f t="shared" si="9"/>
        <v>0</v>
      </c>
      <c r="AT14" s="405">
        <f t="shared" si="9"/>
        <v>0</v>
      </c>
      <c r="AU14" s="405">
        <f t="shared" si="9"/>
        <v>0</v>
      </c>
      <c r="AV14" s="405">
        <f t="shared" si="9"/>
        <v>0</v>
      </c>
      <c r="AW14" s="405">
        <f t="shared" si="9"/>
        <v>0</v>
      </c>
      <c r="AX14" s="405">
        <f t="shared" si="9"/>
        <v>0</v>
      </c>
      <c r="AY14" s="405">
        <f t="shared" si="9"/>
        <v>0</v>
      </c>
      <c r="AZ14" s="405">
        <f t="shared" si="9"/>
        <v>0</v>
      </c>
      <c r="BA14" s="405">
        <f t="shared" si="9"/>
        <v>0</v>
      </c>
      <c r="BB14" s="405">
        <f t="shared" si="9"/>
        <v>0</v>
      </c>
      <c r="BC14" s="405">
        <f t="shared" si="9"/>
        <v>0</v>
      </c>
      <c r="BD14" s="405">
        <f t="shared" si="9"/>
        <v>0</v>
      </c>
      <c r="BE14" s="405">
        <f t="shared" si="9"/>
        <v>0</v>
      </c>
      <c r="BF14" s="405">
        <f t="shared" si="9"/>
        <v>0</v>
      </c>
      <c r="BG14" s="405">
        <f t="shared" si="9"/>
        <v>0</v>
      </c>
      <c r="BH14" s="405">
        <f t="shared" si="9"/>
        <v>0</v>
      </c>
      <c r="BI14" s="405">
        <f t="shared" si="9"/>
        <v>0</v>
      </c>
      <c r="BJ14" s="405">
        <f t="shared" si="9"/>
        <v>0</v>
      </c>
      <c r="BK14" s="405">
        <f t="shared" si="9"/>
        <v>0</v>
      </c>
      <c r="BL14" s="405">
        <f t="shared" si="9"/>
        <v>0</v>
      </c>
      <c r="BM14" s="405">
        <f t="shared" si="9"/>
        <v>0</v>
      </c>
      <c r="BN14" s="405">
        <f t="shared" si="9"/>
        <v>0</v>
      </c>
      <c r="BO14" s="405">
        <f t="shared" si="9"/>
        <v>0</v>
      </c>
      <c r="BP14" s="405">
        <f t="shared" si="9"/>
        <v>0</v>
      </c>
      <c r="BQ14" s="405">
        <f t="shared" si="9"/>
        <v>0</v>
      </c>
      <c r="BR14" s="405">
        <f t="shared" si="9"/>
        <v>0</v>
      </c>
      <c r="BS14" s="405">
        <f t="shared" si="9"/>
        <v>0</v>
      </c>
      <c r="BT14" s="405">
        <f t="shared" si="9"/>
        <v>0</v>
      </c>
      <c r="BU14" s="405">
        <f t="shared" si="9"/>
        <v>0</v>
      </c>
      <c r="BV14" s="405">
        <f t="shared" si="9"/>
        <v>0</v>
      </c>
      <c r="BW14" s="405">
        <f t="shared" ref="BW14:DF14" si="10">BW18*$H$136</f>
        <v>0</v>
      </c>
      <c r="BX14" s="405">
        <f t="shared" si="10"/>
        <v>0</v>
      </c>
      <c r="BY14" s="405">
        <f t="shared" si="10"/>
        <v>0</v>
      </c>
      <c r="BZ14" s="405">
        <f t="shared" si="10"/>
        <v>0</v>
      </c>
      <c r="CA14" s="405">
        <f t="shared" si="10"/>
        <v>0</v>
      </c>
      <c r="CB14" s="405">
        <f t="shared" si="10"/>
        <v>0</v>
      </c>
      <c r="CC14" s="405">
        <f t="shared" si="10"/>
        <v>0</v>
      </c>
      <c r="CD14" s="405">
        <f t="shared" si="10"/>
        <v>0</v>
      </c>
      <c r="CE14" s="405">
        <f t="shared" si="10"/>
        <v>0</v>
      </c>
      <c r="CF14" s="405">
        <f t="shared" si="10"/>
        <v>0</v>
      </c>
      <c r="CG14" s="405">
        <f t="shared" si="10"/>
        <v>0</v>
      </c>
      <c r="CH14" s="405">
        <f t="shared" si="10"/>
        <v>0</v>
      </c>
      <c r="CI14" s="405">
        <f t="shared" si="10"/>
        <v>0</v>
      </c>
      <c r="CJ14" s="405">
        <f t="shared" si="10"/>
        <v>0</v>
      </c>
      <c r="CK14" s="405">
        <f t="shared" si="10"/>
        <v>0</v>
      </c>
      <c r="CL14" s="405">
        <f t="shared" si="10"/>
        <v>0</v>
      </c>
      <c r="CM14" s="405">
        <f t="shared" si="10"/>
        <v>0</v>
      </c>
      <c r="CN14" s="405">
        <f t="shared" si="10"/>
        <v>0</v>
      </c>
      <c r="CO14" s="405">
        <f t="shared" si="10"/>
        <v>0</v>
      </c>
      <c r="CP14" s="405">
        <f t="shared" si="10"/>
        <v>0</v>
      </c>
      <c r="CQ14" s="405">
        <f t="shared" si="10"/>
        <v>0</v>
      </c>
      <c r="CR14" s="405">
        <f t="shared" si="10"/>
        <v>0</v>
      </c>
      <c r="CS14" s="405">
        <f t="shared" si="10"/>
        <v>0</v>
      </c>
      <c r="CT14" s="405">
        <f t="shared" si="10"/>
        <v>0</v>
      </c>
      <c r="CU14" s="405">
        <f t="shared" si="10"/>
        <v>0</v>
      </c>
      <c r="CV14" s="405">
        <f t="shared" si="10"/>
        <v>0</v>
      </c>
      <c r="CW14" s="405">
        <f t="shared" si="10"/>
        <v>0</v>
      </c>
      <c r="CX14" s="405">
        <f t="shared" si="10"/>
        <v>0</v>
      </c>
      <c r="CY14" s="405">
        <f t="shared" si="10"/>
        <v>0</v>
      </c>
      <c r="CZ14" s="405">
        <f t="shared" si="10"/>
        <v>0</v>
      </c>
      <c r="DA14" s="405">
        <f t="shared" si="10"/>
        <v>0</v>
      </c>
      <c r="DB14" s="405">
        <f t="shared" si="10"/>
        <v>0</v>
      </c>
      <c r="DC14" s="405">
        <f t="shared" si="10"/>
        <v>0</v>
      </c>
      <c r="DD14" s="405">
        <f t="shared" si="10"/>
        <v>0</v>
      </c>
      <c r="DE14" s="405">
        <f t="shared" si="10"/>
        <v>0</v>
      </c>
      <c r="DF14" s="405">
        <f t="shared" si="10"/>
        <v>0</v>
      </c>
      <c r="DG14" s="406"/>
      <c r="DH14" s="406"/>
      <c r="DI14" s="406"/>
      <c r="DJ14" s="406"/>
      <c r="DK14" s="406"/>
      <c r="DL14" s="406"/>
      <c r="DM14" s="406"/>
      <c r="DN14" s="406"/>
      <c r="DO14" s="406"/>
      <c r="DP14" s="406"/>
      <c r="DQ14" s="406"/>
      <c r="DR14" s="406"/>
      <c r="DS14" s="406"/>
      <c r="DT14" s="406"/>
      <c r="DU14" s="406"/>
      <c r="DV14" s="406"/>
      <c r="DW14" s="406"/>
      <c r="DX14" s="406"/>
      <c r="DY14" s="406"/>
      <c r="DZ14" s="406"/>
      <c r="EA14" s="406"/>
      <c r="EB14" s="406"/>
      <c r="EC14" s="406"/>
      <c r="ED14" s="406"/>
      <c r="EE14" s="406"/>
      <c r="EF14" s="406"/>
      <c r="EG14" s="406"/>
      <c r="EH14" s="406"/>
      <c r="EI14" s="406"/>
      <c r="EJ14" s="406"/>
      <c r="EK14" s="406"/>
      <c r="EL14" s="406"/>
      <c r="EM14" s="406"/>
      <c r="EN14" s="406"/>
      <c r="EO14" s="406"/>
      <c r="EP14" s="406"/>
      <c r="EQ14" s="406"/>
      <c r="ER14" s="406"/>
      <c r="ES14" s="406"/>
      <c r="ET14" s="406"/>
      <c r="EU14" s="406"/>
      <c r="EV14" s="406"/>
      <c r="EW14" s="406"/>
      <c r="EX14" s="406"/>
    </row>
    <row r="15" spans="1:154" ht="3.75" customHeight="1">
      <c r="A15" s="404"/>
      <c r="B15" s="421"/>
      <c r="C15" s="422"/>
      <c r="D15" s="422"/>
      <c r="E15" s="398"/>
      <c r="F15" s="398"/>
      <c r="G15" s="398"/>
      <c r="H15" s="404"/>
      <c r="I15" s="404"/>
      <c r="J15" s="404"/>
      <c r="K15" s="406"/>
      <c r="L15" s="406"/>
      <c r="M15" s="406"/>
      <c r="N15" s="406"/>
      <c r="O15" s="429"/>
      <c r="P15" s="406"/>
      <c r="Q15" s="406"/>
      <c r="R15" s="406"/>
      <c r="S15" s="406"/>
      <c r="T15" s="406"/>
      <c r="U15" s="406"/>
      <c r="V15" s="406"/>
      <c r="W15" s="406"/>
      <c r="X15" s="406"/>
      <c r="Y15" s="429"/>
      <c r="Z15" s="406"/>
      <c r="AA15" s="406"/>
      <c r="AB15" s="406"/>
      <c r="AC15" s="406"/>
      <c r="AD15" s="406"/>
      <c r="AE15" s="406"/>
      <c r="AF15" s="406"/>
      <c r="AG15" s="406"/>
      <c r="AH15" s="406"/>
      <c r="AI15" s="429"/>
      <c r="AJ15" s="406"/>
      <c r="AK15" s="406"/>
      <c r="AL15" s="406"/>
      <c r="AM15" s="406"/>
      <c r="AN15" s="406"/>
      <c r="AO15" s="406"/>
      <c r="AP15" s="406"/>
      <c r="AQ15" s="406"/>
      <c r="AR15" s="406"/>
      <c r="AS15" s="429"/>
      <c r="AT15" s="406"/>
      <c r="AU15" s="406"/>
      <c r="AV15" s="406"/>
      <c r="AW15" s="406"/>
      <c r="AX15" s="406"/>
      <c r="AY15" s="406"/>
      <c r="AZ15" s="406"/>
      <c r="BA15" s="406"/>
      <c r="BB15" s="406"/>
      <c r="BC15" s="429"/>
      <c r="BD15" s="406"/>
      <c r="BE15" s="406"/>
      <c r="BF15" s="406"/>
      <c r="BG15" s="406"/>
      <c r="BH15" s="406"/>
      <c r="BI15" s="406"/>
      <c r="BJ15" s="406"/>
      <c r="BK15" s="406"/>
      <c r="BL15" s="406"/>
      <c r="BM15" s="429"/>
      <c r="BN15" s="406"/>
      <c r="BO15" s="406"/>
      <c r="BP15" s="406"/>
      <c r="BQ15" s="406"/>
      <c r="BR15" s="406"/>
      <c r="BS15" s="406"/>
      <c r="BT15" s="406"/>
      <c r="BU15" s="406"/>
      <c r="BV15" s="406"/>
      <c r="BW15" s="429"/>
      <c r="BX15" s="406"/>
      <c r="BY15" s="406"/>
      <c r="BZ15" s="406"/>
      <c r="CA15" s="406"/>
      <c r="CB15" s="406"/>
      <c r="CC15" s="406"/>
      <c r="CD15" s="406"/>
      <c r="CE15" s="406"/>
      <c r="CF15" s="406"/>
      <c r="CG15" s="429"/>
      <c r="CH15" s="406"/>
      <c r="CI15" s="406"/>
      <c r="CJ15" s="406"/>
      <c r="CK15" s="406"/>
      <c r="CL15" s="406"/>
      <c r="CM15" s="406"/>
      <c r="CN15" s="406"/>
      <c r="CO15" s="406"/>
      <c r="CP15" s="406"/>
      <c r="CQ15" s="429"/>
      <c r="CR15" s="406"/>
      <c r="CS15" s="406"/>
      <c r="CT15" s="406"/>
      <c r="CU15" s="406"/>
      <c r="CV15" s="406"/>
      <c r="CW15" s="406"/>
      <c r="CX15" s="406"/>
      <c r="CY15" s="406"/>
      <c r="CZ15" s="406"/>
      <c r="DA15" s="429"/>
      <c r="DB15" s="406"/>
      <c r="DC15" s="406"/>
      <c r="DD15" s="406"/>
      <c r="DE15" s="406"/>
      <c r="DF15" s="406"/>
      <c r="DG15" s="406"/>
      <c r="DH15" s="406"/>
      <c r="DI15" s="406"/>
      <c r="DJ15" s="406"/>
      <c r="DK15" s="406"/>
      <c r="DL15" s="406"/>
      <c r="DM15" s="406"/>
      <c r="DN15" s="406"/>
      <c r="DO15" s="406"/>
      <c r="DP15" s="406"/>
      <c r="DQ15" s="406"/>
      <c r="DR15" s="406"/>
      <c r="DS15" s="406"/>
      <c r="DT15" s="406"/>
      <c r="DU15" s="406"/>
      <c r="DV15" s="406"/>
      <c r="DW15" s="406"/>
      <c r="DX15" s="406"/>
      <c r="DY15" s="406"/>
      <c r="DZ15" s="406"/>
      <c r="EA15" s="406"/>
      <c r="EB15" s="406"/>
      <c r="EC15" s="406"/>
      <c r="ED15" s="406"/>
      <c r="EE15" s="406"/>
      <c r="EF15" s="406"/>
      <c r="EG15" s="406"/>
      <c r="EH15" s="406"/>
      <c r="EI15" s="406"/>
      <c r="EJ15" s="406"/>
      <c r="EK15" s="406"/>
      <c r="EL15" s="406"/>
      <c r="EM15" s="406"/>
      <c r="EN15" s="406"/>
      <c r="EO15" s="406"/>
      <c r="EP15" s="406"/>
      <c r="EQ15" s="406"/>
      <c r="ER15" s="406"/>
      <c r="ES15" s="406"/>
      <c r="ET15" s="406"/>
      <c r="EU15" s="406"/>
      <c r="EV15" s="406"/>
      <c r="EW15" s="406"/>
      <c r="EX15" s="406"/>
    </row>
    <row r="16" spans="1:154" s="401" customFormat="1" ht="30" customHeight="1">
      <c r="A16" s="398"/>
      <c r="B16" s="399"/>
      <c r="C16" s="830" t="s">
        <v>776</v>
      </c>
      <c r="D16" s="830"/>
      <c r="E16" s="830"/>
      <c r="F16" s="424">
        <v>6</v>
      </c>
      <c r="G16" s="399"/>
      <c r="H16" s="398"/>
      <c r="I16" s="398"/>
      <c r="J16" s="399"/>
      <c r="K16" s="407"/>
      <c r="L16" s="407"/>
      <c r="M16" s="407"/>
      <c r="N16" s="407"/>
      <c r="O16" s="429"/>
      <c r="P16" s="407"/>
      <c r="Q16" s="407"/>
      <c r="R16" s="407"/>
      <c r="S16" s="407"/>
      <c r="T16" s="407"/>
      <c r="U16" s="407"/>
      <c r="V16" s="407"/>
      <c r="W16" s="407"/>
      <c r="X16" s="407"/>
      <c r="Y16" s="429"/>
      <c r="Z16" s="407"/>
      <c r="AA16" s="407"/>
      <c r="AB16" s="407"/>
      <c r="AC16" s="407"/>
      <c r="AD16" s="407"/>
      <c r="AE16" s="407"/>
      <c r="AF16" s="407"/>
      <c r="AG16" s="407"/>
      <c r="AH16" s="407"/>
      <c r="AI16" s="429"/>
      <c r="AJ16" s="407"/>
      <c r="AK16" s="407"/>
      <c r="AL16" s="407"/>
      <c r="AM16" s="407"/>
      <c r="AN16" s="407"/>
      <c r="AO16" s="407"/>
      <c r="AP16" s="407"/>
      <c r="AQ16" s="407"/>
      <c r="AR16" s="407"/>
      <c r="AS16" s="429"/>
      <c r="AT16" s="407"/>
      <c r="AU16" s="407"/>
      <c r="AV16" s="407"/>
      <c r="AW16" s="407"/>
      <c r="AX16" s="407"/>
      <c r="AY16" s="407"/>
      <c r="AZ16" s="407"/>
      <c r="BA16" s="407"/>
      <c r="BB16" s="407"/>
      <c r="BC16" s="429"/>
      <c r="BD16" s="407"/>
      <c r="BE16" s="407"/>
      <c r="BF16" s="407"/>
      <c r="BG16" s="407"/>
      <c r="BH16" s="407"/>
      <c r="BI16" s="407"/>
      <c r="BJ16" s="407"/>
      <c r="BK16" s="407"/>
      <c r="BL16" s="407"/>
      <c r="BM16" s="429"/>
      <c r="BN16" s="407"/>
      <c r="BO16" s="407"/>
      <c r="BP16" s="407"/>
      <c r="BQ16" s="407"/>
      <c r="BR16" s="407"/>
      <c r="BS16" s="407"/>
      <c r="BT16" s="407"/>
      <c r="BU16" s="407"/>
      <c r="BV16" s="407"/>
      <c r="BW16" s="429"/>
      <c r="BX16" s="407"/>
      <c r="BY16" s="407"/>
      <c r="BZ16" s="407"/>
      <c r="CA16" s="407"/>
      <c r="CB16" s="407"/>
      <c r="CC16" s="407"/>
      <c r="CD16" s="407"/>
      <c r="CE16" s="407"/>
      <c r="CF16" s="407"/>
      <c r="CG16" s="429"/>
      <c r="CH16" s="407"/>
      <c r="CI16" s="407"/>
      <c r="CJ16" s="407"/>
      <c r="CK16" s="407"/>
      <c r="CL16" s="407"/>
      <c r="CM16" s="407"/>
      <c r="CN16" s="407"/>
      <c r="CO16" s="407"/>
      <c r="CP16" s="407"/>
      <c r="CQ16" s="429"/>
      <c r="CR16" s="407"/>
      <c r="CS16" s="407"/>
      <c r="CT16" s="407"/>
      <c r="CU16" s="407"/>
      <c r="CV16" s="407"/>
      <c r="CW16" s="407"/>
      <c r="CX16" s="407"/>
      <c r="CY16" s="407"/>
      <c r="CZ16" s="407"/>
      <c r="DA16" s="429"/>
      <c r="DB16" s="407"/>
      <c r="DC16" s="407"/>
      <c r="DD16" s="407"/>
      <c r="DE16" s="407"/>
      <c r="DF16" s="407"/>
      <c r="DG16" s="407"/>
      <c r="DH16" s="407"/>
      <c r="DI16" s="407"/>
      <c r="DJ16" s="407"/>
      <c r="DK16" s="407"/>
      <c r="DL16" s="407"/>
      <c r="DM16" s="407"/>
      <c r="DN16" s="407"/>
      <c r="DO16" s="407"/>
      <c r="DP16" s="407"/>
      <c r="DQ16" s="407"/>
      <c r="DR16" s="407"/>
      <c r="DS16" s="407"/>
      <c r="DT16" s="407"/>
      <c r="DU16" s="407"/>
      <c r="DV16" s="407"/>
      <c r="DW16" s="407"/>
      <c r="DX16" s="407"/>
      <c r="DY16" s="407"/>
      <c r="DZ16" s="407"/>
      <c r="EA16" s="407"/>
      <c r="EB16" s="407"/>
      <c r="EC16" s="407"/>
      <c r="ED16" s="407"/>
      <c r="EE16" s="407"/>
      <c r="EF16" s="407"/>
      <c r="EG16" s="407"/>
      <c r="EH16" s="407"/>
      <c r="EI16" s="407"/>
      <c r="EJ16" s="407"/>
      <c r="EK16" s="407"/>
      <c r="EL16" s="407"/>
      <c r="EM16" s="407"/>
      <c r="EN16" s="407"/>
      <c r="EO16" s="407"/>
      <c r="EP16" s="407"/>
      <c r="EQ16" s="407"/>
      <c r="ER16" s="407"/>
      <c r="ES16" s="407"/>
      <c r="ET16" s="407"/>
      <c r="EU16" s="407"/>
      <c r="EV16" s="407"/>
      <c r="EW16" s="407"/>
      <c r="EX16" s="407"/>
    </row>
    <row r="17" spans="1:157" s="401" customFormat="1" ht="30" customHeight="1" thickBot="1">
      <c r="A17" s="398"/>
      <c r="B17" s="399"/>
      <c r="C17" s="828" t="s">
        <v>777</v>
      </c>
      <c r="D17" s="828"/>
      <c r="E17" s="828"/>
      <c r="F17" s="425">
        <v>4</v>
      </c>
      <c r="G17" s="399"/>
      <c r="H17" s="398"/>
      <c r="I17" s="398"/>
      <c r="J17" s="399"/>
      <c r="K17" s="400"/>
      <c r="O17" s="410"/>
      <c r="U17" s="400"/>
      <c r="Y17" s="410"/>
      <c r="AE17" s="400"/>
      <c r="AI17" s="410"/>
      <c r="AO17" s="400"/>
      <c r="AS17" s="410"/>
      <c r="AY17" s="400"/>
      <c r="BC17" s="410"/>
      <c r="BI17" s="400"/>
      <c r="BM17" s="410"/>
      <c r="BS17" s="400"/>
      <c r="BW17" s="410"/>
      <c r="CC17" s="400"/>
      <c r="CG17" s="410"/>
      <c r="CM17" s="400"/>
      <c r="CQ17" s="410"/>
      <c r="CW17" s="400"/>
      <c r="DA17" s="410"/>
    </row>
    <row r="18" spans="1:157" s="401" customFormat="1" ht="30" customHeight="1" thickBot="1">
      <c r="A18" s="398"/>
      <c r="B18" s="399"/>
      <c r="C18" s="828" t="s">
        <v>778</v>
      </c>
      <c r="D18" s="828"/>
      <c r="E18" s="828"/>
      <c r="F18" s="425">
        <v>2</v>
      </c>
      <c r="G18" s="399"/>
      <c r="H18" s="398"/>
      <c r="I18" s="128">
        <v>0</v>
      </c>
      <c r="J18" s="399"/>
      <c r="K18" s="430">
        <f t="shared" ref="K18:T18" si="11">$I$18</f>
        <v>0</v>
      </c>
      <c r="L18" s="430">
        <f t="shared" si="11"/>
        <v>0</v>
      </c>
      <c r="M18" s="430">
        <f t="shared" si="11"/>
        <v>0</v>
      </c>
      <c r="N18" s="430">
        <f t="shared" si="11"/>
        <v>0</v>
      </c>
      <c r="O18" s="430">
        <f t="shared" si="11"/>
        <v>0</v>
      </c>
      <c r="P18" s="430">
        <f>$I$18</f>
        <v>0</v>
      </c>
      <c r="Q18" s="430">
        <f t="shared" si="11"/>
        <v>0</v>
      </c>
      <c r="R18" s="430">
        <f t="shared" si="11"/>
        <v>0</v>
      </c>
      <c r="S18" s="430">
        <f t="shared" si="11"/>
        <v>0</v>
      </c>
      <c r="T18" s="430">
        <f t="shared" si="11"/>
        <v>0</v>
      </c>
      <c r="U18" s="430">
        <f t="shared" ref="U18:CF18" si="12">$I$18</f>
        <v>0</v>
      </c>
      <c r="V18" s="430">
        <f t="shared" si="12"/>
        <v>0</v>
      </c>
      <c r="W18" s="430">
        <f t="shared" si="12"/>
        <v>0</v>
      </c>
      <c r="X18" s="430">
        <f t="shared" si="12"/>
        <v>0</v>
      </c>
      <c r="Y18" s="430">
        <f t="shared" si="12"/>
        <v>0</v>
      </c>
      <c r="Z18" s="430">
        <f t="shared" si="12"/>
        <v>0</v>
      </c>
      <c r="AA18" s="430">
        <f t="shared" si="12"/>
        <v>0</v>
      </c>
      <c r="AB18" s="430">
        <f t="shared" si="12"/>
        <v>0</v>
      </c>
      <c r="AC18" s="430">
        <f t="shared" si="12"/>
        <v>0</v>
      </c>
      <c r="AD18" s="430">
        <f t="shared" si="12"/>
        <v>0</v>
      </c>
      <c r="AE18" s="430">
        <f t="shared" si="12"/>
        <v>0</v>
      </c>
      <c r="AF18" s="430">
        <f t="shared" si="12"/>
        <v>0</v>
      </c>
      <c r="AG18" s="430">
        <f t="shared" si="12"/>
        <v>0</v>
      </c>
      <c r="AH18" s="430">
        <f t="shared" si="12"/>
        <v>0</v>
      </c>
      <c r="AI18" s="430">
        <f t="shared" si="12"/>
        <v>0</v>
      </c>
      <c r="AJ18" s="430">
        <f t="shared" si="12"/>
        <v>0</v>
      </c>
      <c r="AK18" s="430">
        <f t="shared" si="12"/>
        <v>0</v>
      </c>
      <c r="AL18" s="430">
        <f t="shared" si="12"/>
        <v>0</v>
      </c>
      <c r="AM18" s="430">
        <f t="shared" si="12"/>
        <v>0</v>
      </c>
      <c r="AN18" s="430">
        <f t="shared" si="12"/>
        <v>0</v>
      </c>
      <c r="AO18" s="430">
        <f t="shared" si="12"/>
        <v>0</v>
      </c>
      <c r="AP18" s="430">
        <f t="shared" si="12"/>
        <v>0</v>
      </c>
      <c r="AQ18" s="430">
        <f t="shared" si="12"/>
        <v>0</v>
      </c>
      <c r="AR18" s="430">
        <f t="shared" si="12"/>
        <v>0</v>
      </c>
      <c r="AS18" s="430">
        <f t="shared" si="12"/>
        <v>0</v>
      </c>
      <c r="AT18" s="430">
        <f t="shared" si="12"/>
        <v>0</v>
      </c>
      <c r="AU18" s="430">
        <f t="shared" si="12"/>
        <v>0</v>
      </c>
      <c r="AV18" s="430">
        <f t="shared" si="12"/>
        <v>0</v>
      </c>
      <c r="AW18" s="430">
        <f t="shared" si="12"/>
        <v>0</v>
      </c>
      <c r="AX18" s="430">
        <f t="shared" si="12"/>
        <v>0</v>
      </c>
      <c r="AY18" s="430">
        <f t="shared" si="12"/>
        <v>0</v>
      </c>
      <c r="AZ18" s="430">
        <f t="shared" si="12"/>
        <v>0</v>
      </c>
      <c r="BA18" s="430">
        <f t="shared" si="12"/>
        <v>0</v>
      </c>
      <c r="BB18" s="430">
        <f t="shared" si="12"/>
        <v>0</v>
      </c>
      <c r="BC18" s="430">
        <f t="shared" si="12"/>
        <v>0</v>
      </c>
      <c r="BD18" s="430">
        <f t="shared" si="12"/>
        <v>0</v>
      </c>
      <c r="BE18" s="430">
        <f t="shared" si="12"/>
        <v>0</v>
      </c>
      <c r="BF18" s="430">
        <f t="shared" si="12"/>
        <v>0</v>
      </c>
      <c r="BG18" s="430">
        <f t="shared" si="12"/>
        <v>0</v>
      </c>
      <c r="BH18" s="430">
        <f t="shared" si="12"/>
        <v>0</v>
      </c>
      <c r="BI18" s="430">
        <f t="shared" si="12"/>
        <v>0</v>
      </c>
      <c r="BJ18" s="430">
        <f t="shared" si="12"/>
        <v>0</v>
      </c>
      <c r="BK18" s="430">
        <f t="shared" si="12"/>
        <v>0</v>
      </c>
      <c r="BL18" s="430">
        <f t="shared" si="12"/>
        <v>0</v>
      </c>
      <c r="BM18" s="430">
        <f t="shared" si="12"/>
        <v>0</v>
      </c>
      <c r="BN18" s="430">
        <f t="shared" si="12"/>
        <v>0</v>
      </c>
      <c r="BO18" s="430">
        <f t="shared" si="12"/>
        <v>0</v>
      </c>
      <c r="BP18" s="430">
        <f t="shared" si="12"/>
        <v>0</v>
      </c>
      <c r="BQ18" s="430">
        <f t="shared" si="12"/>
        <v>0</v>
      </c>
      <c r="BR18" s="430">
        <f t="shared" si="12"/>
        <v>0</v>
      </c>
      <c r="BS18" s="430">
        <f t="shared" si="12"/>
        <v>0</v>
      </c>
      <c r="BT18" s="430">
        <f t="shared" si="12"/>
        <v>0</v>
      </c>
      <c r="BU18" s="430">
        <f t="shared" si="12"/>
        <v>0</v>
      </c>
      <c r="BV18" s="430">
        <f t="shared" si="12"/>
        <v>0</v>
      </c>
      <c r="BW18" s="430">
        <f t="shared" si="12"/>
        <v>0</v>
      </c>
      <c r="BX18" s="430">
        <f t="shared" si="12"/>
        <v>0</v>
      </c>
      <c r="BY18" s="430">
        <f t="shared" si="12"/>
        <v>0</v>
      </c>
      <c r="BZ18" s="430">
        <f t="shared" si="12"/>
        <v>0</v>
      </c>
      <c r="CA18" s="430">
        <f t="shared" si="12"/>
        <v>0</v>
      </c>
      <c r="CB18" s="430">
        <f t="shared" si="12"/>
        <v>0</v>
      </c>
      <c r="CC18" s="430">
        <f t="shared" si="12"/>
        <v>0</v>
      </c>
      <c r="CD18" s="430">
        <f t="shared" si="12"/>
        <v>0</v>
      </c>
      <c r="CE18" s="430">
        <f t="shared" si="12"/>
        <v>0</v>
      </c>
      <c r="CF18" s="430">
        <f t="shared" si="12"/>
        <v>0</v>
      </c>
      <c r="CG18" s="430">
        <f t="shared" ref="CG18:DF18" si="13">$I$18</f>
        <v>0</v>
      </c>
      <c r="CH18" s="430">
        <f t="shared" si="13"/>
        <v>0</v>
      </c>
      <c r="CI18" s="430">
        <f t="shared" si="13"/>
        <v>0</v>
      </c>
      <c r="CJ18" s="430">
        <f t="shared" si="13"/>
        <v>0</v>
      </c>
      <c r="CK18" s="430">
        <f t="shared" si="13"/>
        <v>0</v>
      </c>
      <c r="CL18" s="430">
        <f t="shared" si="13"/>
        <v>0</v>
      </c>
      <c r="CM18" s="430">
        <f t="shared" si="13"/>
        <v>0</v>
      </c>
      <c r="CN18" s="430">
        <f t="shared" si="13"/>
        <v>0</v>
      </c>
      <c r="CO18" s="430">
        <f t="shared" si="13"/>
        <v>0</v>
      </c>
      <c r="CP18" s="430">
        <f t="shared" si="13"/>
        <v>0</v>
      </c>
      <c r="CQ18" s="430">
        <f t="shared" si="13"/>
        <v>0</v>
      </c>
      <c r="CR18" s="430">
        <f t="shared" si="13"/>
        <v>0</v>
      </c>
      <c r="CS18" s="430">
        <f t="shared" si="13"/>
        <v>0</v>
      </c>
      <c r="CT18" s="430">
        <f t="shared" si="13"/>
        <v>0</v>
      </c>
      <c r="CU18" s="430">
        <f t="shared" si="13"/>
        <v>0</v>
      </c>
      <c r="CV18" s="430">
        <f t="shared" si="13"/>
        <v>0</v>
      </c>
      <c r="CW18" s="430">
        <f t="shared" si="13"/>
        <v>0</v>
      </c>
      <c r="CX18" s="430">
        <f t="shared" si="13"/>
        <v>0</v>
      </c>
      <c r="CY18" s="430">
        <f t="shared" si="13"/>
        <v>0</v>
      </c>
      <c r="CZ18" s="430">
        <f t="shared" si="13"/>
        <v>0</v>
      </c>
      <c r="DA18" s="430">
        <f t="shared" si="13"/>
        <v>0</v>
      </c>
      <c r="DB18" s="430">
        <f t="shared" si="13"/>
        <v>0</v>
      </c>
      <c r="DC18" s="430">
        <f t="shared" si="13"/>
        <v>0</v>
      </c>
      <c r="DD18" s="430">
        <f t="shared" si="13"/>
        <v>0</v>
      </c>
      <c r="DE18" s="430">
        <f t="shared" si="13"/>
        <v>0</v>
      </c>
      <c r="DF18" s="430">
        <f t="shared" si="13"/>
        <v>0</v>
      </c>
    </row>
    <row r="19" spans="1:157" s="401" customFormat="1" ht="30" customHeight="1">
      <c r="A19" s="398"/>
      <c r="B19" s="399"/>
      <c r="C19" s="828" t="s">
        <v>779</v>
      </c>
      <c r="D19" s="828"/>
      <c r="E19" s="828"/>
      <c r="F19" s="425">
        <v>0</v>
      </c>
      <c r="G19" s="399"/>
      <c r="H19" s="398"/>
      <c r="I19" s="398"/>
      <c r="J19" s="399"/>
      <c r="K19" s="400"/>
      <c r="O19" s="410"/>
      <c r="U19" s="400"/>
      <c r="Y19" s="410"/>
      <c r="AE19" s="400"/>
      <c r="AI19" s="410"/>
      <c r="AO19" s="400"/>
      <c r="AS19" s="410"/>
      <c r="AY19" s="400"/>
      <c r="BC19" s="410"/>
      <c r="BI19" s="400"/>
      <c r="BM19" s="410"/>
      <c r="BS19" s="400"/>
      <c r="BW19" s="410"/>
      <c r="CC19" s="400"/>
      <c r="CG19" s="410"/>
      <c r="CM19" s="400"/>
      <c r="CQ19" s="410"/>
      <c r="CW19" s="400"/>
      <c r="DA19" s="410"/>
    </row>
    <row r="20" spans="1:157" ht="18.75" customHeight="1">
      <c r="A20" s="404"/>
      <c r="B20" s="850"/>
      <c r="C20" s="850"/>
      <c r="D20" s="850"/>
      <c r="E20" s="850"/>
      <c r="F20" s="850"/>
      <c r="G20" s="417"/>
      <c r="H20" s="404"/>
      <c r="I20" s="399"/>
      <c r="J20" s="402"/>
      <c r="K20" s="403" t="str">
        <f t="shared" ref="K20:AP20" si="14">K4</f>
        <v>UNIT 1</v>
      </c>
      <c r="L20" s="403" t="str">
        <f t="shared" si="14"/>
        <v>UNIT 2</v>
      </c>
      <c r="M20" s="403" t="str">
        <f t="shared" si="14"/>
        <v>UNIT 3</v>
      </c>
      <c r="N20" s="403" t="str">
        <f t="shared" si="14"/>
        <v>UNIT 4</v>
      </c>
      <c r="O20" s="403" t="str">
        <f t="shared" si="14"/>
        <v>UNIT 5</v>
      </c>
      <c r="P20" s="403" t="str">
        <f t="shared" si="14"/>
        <v>UNIT 6</v>
      </c>
      <c r="Q20" s="403" t="str">
        <f t="shared" si="14"/>
        <v>UNIT 7</v>
      </c>
      <c r="R20" s="403" t="str">
        <f t="shared" si="14"/>
        <v>UNIT 8</v>
      </c>
      <c r="S20" s="403" t="str">
        <f t="shared" si="14"/>
        <v>UNIT 9</v>
      </c>
      <c r="T20" s="403" t="str">
        <f t="shared" si="14"/>
        <v>UNIT 10</v>
      </c>
      <c r="U20" s="403" t="str">
        <f t="shared" si="14"/>
        <v>UNIT 11</v>
      </c>
      <c r="V20" s="403" t="str">
        <f t="shared" si="14"/>
        <v>UNIT 12</v>
      </c>
      <c r="W20" s="403" t="str">
        <f t="shared" si="14"/>
        <v>UNIT 13</v>
      </c>
      <c r="X20" s="403" t="str">
        <f t="shared" si="14"/>
        <v>UNIT 14</v>
      </c>
      <c r="Y20" s="403" t="str">
        <f t="shared" si="14"/>
        <v>UNIT 15</v>
      </c>
      <c r="Z20" s="403" t="str">
        <f t="shared" si="14"/>
        <v>UNIT 16</v>
      </c>
      <c r="AA20" s="403" t="str">
        <f t="shared" si="14"/>
        <v>UNIT 17</v>
      </c>
      <c r="AB20" s="403" t="str">
        <f t="shared" si="14"/>
        <v>UNIT 18</v>
      </c>
      <c r="AC20" s="403" t="str">
        <f t="shared" si="14"/>
        <v>UNIT 19</v>
      </c>
      <c r="AD20" s="403" t="str">
        <f t="shared" si="14"/>
        <v>UNIT 20</v>
      </c>
      <c r="AE20" s="403" t="str">
        <f t="shared" si="14"/>
        <v>UNIT 21</v>
      </c>
      <c r="AF20" s="403" t="str">
        <f t="shared" si="14"/>
        <v>UNIT 22</v>
      </c>
      <c r="AG20" s="403" t="str">
        <f t="shared" si="14"/>
        <v>UNIT 23</v>
      </c>
      <c r="AH20" s="403" t="str">
        <f t="shared" si="14"/>
        <v>UNIT 24</v>
      </c>
      <c r="AI20" s="403" t="str">
        <f t="shared" si="14"/>
        <v>UNIT 25</v>
      </c>
      <c r="AJ20" s="403" t="str">
        <f t="shared" si="14"/>
        <v>UNIT 26</v>
      </c>
      <c r="AK20" s="403" t="str">
        <f t="shared" si="14"/>
        <v>UNIT 27</v>
      </c>
      <c r="AL20" s="403" t="str">
        <f t="shared" si="14"/>
        <v>UNIT 28</v>
      </c>
      <c r="AM20" s="403" t="str">
        <f t="shared" si="14"/>
        <v>UNIT 29</v>
      </c>
      <c r="AN20" s="403" t="str">
        <f t="shared" si="14"/>
        <v>UNIT 30</v>
      </c>
      <c r="AO20" s="403" t="str">
        <f t="shared" si="14"/>
        <v>UNIT 31</v>
      </c>
      <c r="AP20" s="403" t="str">
        <f t="shared" si="14"/>
        <v>UNIT 32</v>
      </c>
      <c r="AQ20" s="403" t="str">
        <f t="shared" ref="AQ20:BV20" si="15">AQ4</f>
        <v>UNIT 33</v>
      </c>
      <c r="AR20" s="403" t="str">
        <f t="shared" si="15"/>
        <v>UNIT 34</v>
      </c>
      <c r="AS20" s="403" t="str">
        <f t="shared" si="15"/>
        <v>UNIT 35</v>
      </c>
      <c r="AT20" s="403" t="str">
        <f t="shared" si="15"/>
        <v>UNIT 36</v>
      </c>
      <c r="AU20" s="403" t="str">
        <f t="shared" si="15"/>
        <v>UNIT 37</v>
      </c>
      <c r="AV20" s="403" t="str">
        <f t="shared" si="15"/>
        <v>UNIT 38</v>
      </c>
      <c r="AW20" s="403" t="str">
        <f t="shared" si="15"/>
        <v>UNIT 39</v>
      </c>
      <c r="AX20" s="403" t="str">
        <f t="shared" si="15"/>
        <v>UNIT 40</v>
      </c>
      <c r="AY20" s="403" t="str">
        <f t="shared" si="15"/>
        <v>UNIT 41</v>
      </c>
      <c r="AZ20" s="403" t="str">
        <f t="shared" si="15"/>
        <v>UNIT 42</v>
      </c>
      <c r="BA20" s="403" t="str">
        <f t="shared" si="15"/>
        <v>UNIT 43</v>
      </c>
      <c r="BB20" s="403" t="str">
        <f t="shared" si="15"/>
        <v>UNIT 44</v>
      </c>
      <c r="BC20" s="403" t="str">
        <f t="shared" si="15"/>
        <v>UNIT 45</v>
      </c>
      <c r="BD20" s="403" t="str">
        <f t="shared" si="15"/>
        <v>UNIT 46</v>
      </c>
      <c r="BE20" s="403" t="str">
        <f t="shared" si="15"/>
        <v>UNIT 47</v>
      </c>
      <c r="BF20" s="403" t="str">
        <f t="shared" si="15"/>
        <v>UNIT 48</v>
      </c>
      <c r="BG20" s="403" t="str">
        <f t="shared" si="15"/>
        <v>UNIT 49</v>
      </c>
      <c r="BH20" s="403" t="str">
        <f t="shared" si="15"/>
        <v>UNIT 50</v>
      </c>
      <c r="BI20" s="403" t="str">
        <f t="shared" si="15"/>
        <v>UNIT 51</v>
      </c>
      <c r="BJ20" s="403" t="str">
        <f t="shared" si="15"/>
        <v>UNIT 52</v>
      </c>
      <c r="BK20" s="403" t="str">
        <f t="shared" si="15"/>
        <v>UNIT 53</v>
      </c>
      <c r="BL20" s="403" t="str">
        <f t="shared" si="15"/>
        <v>UNIT 54</v>
      </c>
      <c r="BM20" s="403" t="str">
        <f t="shared" si="15"/>
        <v>UNIT 55</v>
      </c>
      <c r="BN20" s="403" t="str">
        <f t="shared" si="15"/>
        <v>UNIT 56</v>
      </c>
      <c r="BO20" s="403" t="str">
        <f t="shared" si="15"/>
        <v>UNIT 57</v>
      </c>
      <c r="BP20" s="403" t="str">
        <f t="shared" si="15"/>
        <v>UNIT 58</v>
      </c>
      <c r="BQ20" s="403" t="str">
        <f t="shared" si="15"/>
        <v>UNIT 59</v>
      </c>
      <c r="BR20" s="403" t="str">
        <f t="shared" si="15"/>
        <v>UNIT 60</v>
      </c>
      <c r="BS20" s="403" t="str">
        <f t="shared" si="15"/>
        <v>UNIT 61</v>
      </c>
      <c r="BT20" s="403" t="str">
        <f t="shared" si="15"/>
        <v>UNIT 62</v>
      </c>
      <c r="BU20" s="403" t="str">
        <f t="shared" si="15"/>
        <v>UNIT 63</v>
      </c>
      <c r="BV20" s="403" t="str">
        <f t="shared" si="15"/>
        <v>UNIT 64</v>
      </c>
      <c r="BW20" s="403" t="str">
        <f t="shared" ref="BW20:DF20" si="16">BW4</f>
        <v>UNIT 65</v>
      </c>
      <c r="BX20" s="403" t="str">
        <f t="shared" si="16"/>
        <v>UNIT 66</v>
      </c>
      <c r="BY20" s="403" t="str">
        <f t="shared" si="16"/>
        <v>UNIT 67</v>
      </c>
      <c r="BZ20" s="403" t="str">
        <f t="shared" si="16"/>
        <v>UNIT 68</v>
      </c>
      <c r="CA20" s="403" t="str">
        <f t="shared" si="16"/>
        <v>UNIT 69</v>
      </c>
      <c r="CB20" s="403" t="str">
        <f t="shared" si="16"/>
        <v>UNIT 70</v>
      </c>
      <c r="CC20" s="403" t="str">
        <f t="shared" si="16"/>
        <v>UNIT 71</v>
      </c>
      <c r="CD20" s="403" t="str">
        <f t="shared" si="16"/>
        <v>UNIT 72</v>
      </c>
      <c r="CE20" s="403" t="str">
        <f t="shared" si="16"/>
        <v>UNIT 73</v>
      </c>
      <c r="CF20" s="403" t="str">
        <f t="shared" si="16"/>
        <v>UNIT 74</v>
      </c>
      <c r="CG20" s="403" t="str">
        <f t="shared" si="16"/>
        <v>UNIT 75</v>
      </c>
      <c r="CH20" s="403" t="str">
        <f t="shared" si="16"/>
        <v>UNIT 76</v>
      </c>
      <c r="CI20" s="403" t="str">
        <f t="shared" si="16"/>
        <v>UNIT 77</v>
      </c>
      <c r="CJ20" s="403" t="str">
        <f t="shared" si="16"/>
        <v>UNIT 78</v>
      </c>
      <c r="CK20" s="403" t="str">
        <f t="shared" si="16"/>
        <v>UNIT 79</v>
      </c>
      <c r="CL20" s="403" t="str">
        <f t="shared" si="16"/>
        <v>UNIT 80</v>
      </c>
      <c r="CM20" s="403" t="str">
        <f t="shared" si="16"/>
        <v>UNIT 81</v>
      </c>
      <c r="CN20" s="403" t="str">
        <f t="shared" si="16"/>
        <v>UNIT 82</v>
      </c>
      <c r="CO20" s="403" t="str">
        <f t="shared" si="16"/>
        <v>UNIT 83</v>
      </c>
      <c r="CP20" s="403" t="str">
        <f t="shared" si="16"/>
        <v>UNIT 84</v>
      </c>
      <c r="CQ20" s="403" t="str">
        <f t="shared" si="16"/>
        <v>UNIT 85</v>
      </c>
      <c r="CR20" s="403" t="str">
        <f t="shared" si="16"/>
        <v>UNIT 86</v>
      </c>
      <c r="CS20" s="403" t="str">
        <f t="shared" si="16"/>
        <v>UNIT 87</v>
      </c>
      <c r="CT20" s="403" t="str">
        <f t="shared" si="16"/>
        <v>UNIT 88</v>
      </c>
      <c r="CU20" s="403" t="str">
        <f t="shared" si="16"/>
        <v>UNIT 89</v>
      </c>
      <c r="CV20" s="403" t="str">
        <f t="shared" si="16"/>
        <v>UNIT 90</v>
      </c>
      <c r="CW20" s="403" t="str">
        <f t="shared" si="16"/>
        <v>UNIT 91</v>
      </c>
      <c r="CX20" s="403" t="str">
        <f t="shared" si="16"/>
        <v>UNIT 92</v>
      </c>
      <c r="CY20" s="403" t="str">
        <f t="shared" si="16"/>
        <v>UNIT 93</v>
      </c>
      <c r="CZ20" s="403" t="str">
        <f t="shared" si="16"/>
        <v>UNIT 94</v>
      </c>
      <c r="DA20" s="403" t="str">
        <f t="shared" si="16"/>
        <v>UNIT 95</v>
      </c>
      <c r="DB20" s="403" t="str">
        <f t="shared" si="16"/>
        <v>UNIT 96</v>
      </c>
      <c r="DC20" s="403" t="str">
        <f t="shared" si="16"/>
        <v>UNIT 97</v>
      </c>
      <c r="DD20" s="403" t="str">
        <f t="shared" si="16"/>
        <v>UNIT 98</v>
      </c>
      <c r="DE20" s="403" t="str">
        <f t="shared" si="16"/>
        <v>UNIT 99</v>
      </c>
      <c r="DF20" s="403" t="str">
        <f t="shared" si="16"/>
        <v>UNIT 100</v>
      </c>
      <c r="DG20" s="406"/>
      <c r="DH20" s="406"/>
      <c r="DI20" s="406"/>
      <c r="DJ20" s="406"/>
      <c r="DK20" s="406"/>
      <c r="DL20" s="406"/>
      <c r="DM20" s="406"/>
      <c r="DN20" s="406"/>
      <c r="DO20" s="406"/>
      <c r="DP20" s="406"/>
      <c r="DQ20" s="406"/>
      <c r="DR20" s="406"/>
      <c r="DS20" s="406"/>
      <c r="DT20" s="406"/>
      <c r="DU20" s="406"/>
      <c r="DV20" s="406"/>
      <c r="DW20" s="406"/>
      <c r="DX20" s="406"/>
      <c r="DY20" s="406"/>
      <c r="DZ20" s="406"/>
      <c r="EA20" s="406"/>
      <c r="EB20" s="406"/>
      <c r="EC20" s="406"/>
      <c r="ED20" s="406"/>
      <c r="EE20" s="406"/>
      <c r="EF20" s="406"/>
      <c r="EG20" s="406"/>
      <c r="EH20" s="406"/>
      <c r="EI20" s="406"/>
      <c r="EJ20" s="406"/>
      <c r="EK20" s="406"/>
      <c r="EL20" s="406"/>
      <c r="EM20" s="406"/>
      <c r="EN20" s="406"/>
      <c r="EO20" s="406"/>
      <c r="EP20" s="406"/>
      <c r="EQ20" s="406"/>
      <c r="ER20" s="406"/>
      <c r="ES20" s="406"/>
      <c r="ET20" s="406"/>
      <c r="EU20" s="406"/>
      <c r="EV20" s="406"/>
      <c r="EW20" s="406"/>
      <c r="EX20" s="406"/>
      <c r="EY20" s="406"/>
      <c r="EZ20" s="406"/>
      <c r="FA20" s="406"/>
    </row>
    <row r="21" spans="1:157" ht="27" customHeight="1">
      <c r="A21" s="404"/>
      <c r="B21" s="431" t="str">
        <f>Weighting!C12</f>
        <v>EN 3.0</v>
      </c>
      <c r="C21" s="825" t="str">
        <f>Weighting!D12</f>
        <v>SURFACE WATER RUN-OFF</v>
      </c>
      <c r="D21" s="825"/>
      <c r="E21" s="825"/>
      <c r="F21" s="432" t="s">
        <v>170</v>
      </c>
      <c r="G21" s="432"/>
      <c r="H21" s="399"/>
      <c r="I21" s="404"/>
      <c r="J21" s="402"/>
      <c r="K21" s="429">
        <f t="shared" ref="K21:AP21" si="17">K24*$H$137</f>
        <v>0</v>
      </c>
      <c r="L21" s="429">
        <f t="shared" si="17"/>
        <v>0</v>
      </c>
      <c r="M21" s="429">
        <f t="shared" si="17"/>
        <v>0</v>
      </c>
      <c r="N21" s="429">
        <f t="shared" si="17"/>
        <v>0</v>
      </c>
      <c r="O21" s="429">
        <f t="shared" si="17"/>
        <v>0</v>
      </c>
      <c r="P21" s="429">
        <f t="shared" si="17"/>
        <v>0</v>
      </c>
      <c r="Q21" s="429">
        <f t="shared" si="17"/>
        <v>0</v>
      </c>
      <c r="R21" s="429">
        <f t="shared" si="17"/>
        <v>0</v>
      </c>
      <c r="S21" s="429">
        <f t="shared" si="17"/>
        <v>0</v>
      </c>
      <c r="T21" s="429">
        <f t="shared" si="17"/>
        <v>0</v>
      </c>
      <c r="U21" s="429">
        <f t="shared" si="17"/>
        <v>0</v>
      </c>
      <c r="V21" s="429">
        <f t="shared" si="17"/>
        <v>0</v>
      </c>
      <c r="W21" s="429">
        <f t="shared" si="17"/>
        <v>0</v>
      </c>
      <c r="X21" s="429">
        <f t="shared" si="17"/>
        <v>0</v>
      </c>
      <c r="Y21" s="429">
        <f t="shared" si="17"/>
        <v>0</v>
      </c>
      <c r="Z21" s="429">
        <f t="shared" si="17"/>
        <v>0</v>
      </c>
      <c r="AA21" s="429">
        <f t="shared" si="17"/>
        <v>0</v>
      </c>
      <c r="AB21" s="429">
        <f t="shared" si="17"/>
        <v>0</v>
      </c>
      <c r="AC21" s="429">
        <f t="shared" si="17"/>
        <v>0</v>
      </c>
      <c r="AD21" s="429">
        <f t="shared" si="17"/>
        <v>0</v>
      </c>
      <c r="AE21" s="429">
        <f t="shared" si="17"/>
        <v>0</v>
      </c>
      <c r="AF21" s="429">
        <f t="shared" si="17"/>
        <v>0</v>
      </c>
      <c r="AG21" s="429">
        <f t="shared" si="17"/>
        <v>0</v>
      </c>
      <c r="AH21" s="429">
        <f t="shared" si="17"/>
        <v>0</v>
      </c>
      <c r="AI21" s="429">
        <f t="shared" si="17"/>
        <v>0</v>
      </c>
      <c r="AJ21" s="429">
        <f t="shared" si="17"/>
        <v>0</v>
      </c>
      <c r="AK21" s="429">
        <f t="shared" si="17"/>
        <v>0</v>
      </c>
      <c r="AL21" s="429">
        <f t="shared" si="17"/>
        <v>0</v>
      </c>
      <c r="AM21" s="429">
        <f t="shared" si="17"/>
        <v>0</v>
      </c>
      <c r="AN21" s="429">
        <f t="shared" si="17"/>
        <v>0</v>
      </c>
      <c r="AO21" s="429">
        <f t="shared" si="17"/>
        <v>0</v>
      </c>
      <c r="AP21" s="429">
        <f t="shared" si="17"/>
        <v>0</v>
      </c>
      <c r="AQ21" s="429">
        <f t="shared" ref="AQ21:BV21" si="18">AQ24*$H$137</f>
        <v>0</v>
      </c>
      <c r="AR21" s="429">
        <f t="shared" si="18"/>
        <v>0</v>
      </c>
      <c r="AS21" s="429">
        <f t="shared" si="18"/>
        <v>0</v>
      </c>
      <c r="AT21" s="429">
        <f t="shared" si="18"/>
        <v>0</v>
      </c>
      <c r="AU21" s="429">
        <f t="shared" si="18"/>
        <v>0</v>
      </c>
      <c r="AV21" s="429">
        <f t="shared" si="18"/>
        <v>0</v>
      </c>
      <c r="AW21" s="429">
        <f t="shared" si="18"/>
        <v>0</v>
      </c>
      <c r="AX21" s="429">
        <f t="shared" si="18"/>
        <v>0</v>
      </c>
      <c r="AY21" s="429">
        <f t="shared" si="18"/>
        <v>0</v>
      </c>
      <c r="AZ21" s="429">
        <f t="shared" si="18"/>
        <v>0</v>
      </c>
      <c r="BA21" s="429">
        <f t="shared" si="18"/>
        <v>0</v>
      </c>
      <c r="BB21" s="429">
        <f t="shared" si="18"/>
        <v>0</v>
      </c>
      <c r="BC21" s="429">
        <f t="shared" si="18"/>
        <v>0</v>
      </c>
      <c r="BD21" s="429">
        <f t="shared" si="18"/>
        <v>0</v>
      </c>
      <c r="BE21" s="429">
        <f t="shared" si="18"/>
        <v>0</v>
      </c>
      <c r="BF21" s="429">
        <f t="shared" si="18"/>
        <v>0</v>
      </c>
      <c r="BG21" s="429">
        <f t="shared" si="18"/>
        <v>0</v>
      </c>
      <c r="BH21" s="429">
        <f t="shared" si="18"/>
        <v>0</v>
      </c>
      <c r="BI21" s="429">
        <f t="shared" si="18"/>
        <v>0</v>
      </c>
      <c r="BJ21" s="429">
        <f t="shared" si="18"/>
        <v>0</v>
      </c>
      <c r="BK21" s="429">
        <f t="shared" si="18"/>
        <v>0</v>
      </c>
      <c r="BL21" s="429">
        <f t="shared" si="18"/>
        <v>0</v>
      </c>
      <c r="BM21" s="429">
        <f t="shared" si="18"/>
        <v>0</v>
      </c>
      <c r="BN21" s="429">
        <f t="shared" si="18"/>
        <v>0</v>
      </c>
      <c r="BO21" s="429">
        <f t="shared" si="18"/>
        <v>0</v>
      </c>
      <c r="BP21" s="429">
        <f t="shared" si="18"/>
        <v>0</v>
      </c>
      <c r="BQ21" s="429">
        <f t="shared" si="18"/>
        <v>0</v>
      </c>
      <c r="BR21" s="429">
        <f t="shared" si="18"/>
        <v>0</v>
      </c>
      <c r="BS21" s="429">
        <f t="shared" si="18"/>
        <v>0</v>
      </c>
      <c r="BT21" s="429">
        <f t="shared" si="18"/>
        <v>0</v>
      </c>
      <c r="BU21" s="429">
        <f t="shared" si="18"/>
        <v>0</v>
      </c>
      <c r="BV21" s="429">
        <f t="shared" si="18"/>
        <v>0</v>
      </c>
      <c r="BW21" s="429">
        <f t="shared" ref="BW21:DF21" si="19">BW24*$H$137</f>
        <v>0</v>
      </c>
      <c r="BX21" s="429">
        <f t="shared" si="19"/>
        <v>0</v>
      </c>
      <c r="BY21" s="429">
        <f t="shared" si="19"/>
        <v>0</v>
      </c>
      <c r="BZ21" s="429">
        <f t="shared" si="19"/>
        <v>0</v>
      </c>
      <c r="CA21" s="429">
        <f t="shared" si="19"/>
        <v>0</v>
      </c>
      <c r="CB21" s="429">
        <f t="shared" si="19"/>
        <v>0</v>
      </c>
      <c r="CC21" s="429">
        <f t="shared" si="19"/>
        <v>0</v>
      </c>
      <c r="CD21" s="429">
        <f t="shared" si="19"/>
        <v>0</v>
      </c>
      <c r="CE21" s="429">
        <f t="shared" si="19"/>
        <v>0</v>
      </c>
      <c r="CF21" s="429">
        <f t="shared" si="19"/>
        <v>0</v>
      </c>
      <c r="CG21" s="429">
        <f t="shared" si="19"/>
        <v>0</v>
      </c>
      <c r="CH21" s="429">
        <f t="shared" si="19"/>
        <v>0</v>
      </c>
      <c r="CI21" s="429">
        <f t="shared" si="19"/>
        <v>0</v>
      </c>
      <c r="CJ21" s="429">
        <f t="shared" si="19"/>
        <v>0</v>
      </c>
      <c r="CK21" s="429">
        <f t="shared" si="19"/>
        <v>0</v>
      </c>
      <c r="CL21" s="429">
        <f t="shared" si="19"/>
        <v>0</v>
      </c>
      <c r="CM21" s="429">
        <f t="shared" si="19"/>
        <v>0</v>
      </c>
      <c r="CN21" s="429">
        <f t="shared" si="19"/>
        <v>0</v>
      </c>
      <c r="CO21" s="429">
        <f t="shared" si="19"/>
        <v>0</v>
      </c>
      <c r="CP21" s="429">
        <f t="shared" si="19"/>
        <v>0</v>
      </c>
      <c r="CQ21" s="429">
        <f t="shared" si="19"/>
        <v>0</v>
      </c>
      <c r="CR21" s="429">
        <f t="shared" si="19"/>
        <v>0</v>
      </c>
      <c r="CS21" s="429">
        <f t="shared" si="19"/>
        <v>0</v>
      </c>
      <c r="CT21" s="429">
        <f t="shared" si="19"/>
        <v>0</v>
      </c>
      <c r="CU21" s="429">
        <f t="shared" si="19"/>
        <v>0</v>
      </c>
      <c r="CV21" s="429">
        <f t="shared" si="19"/>
        <v>0</v>
      </c>
      <c r="CW21" s="429">
        <f t="shared" si="19"/>
        <v>0</v>
      </c>
      <c r="CX21" s="429">
        <f t="shared" si="19"/>
        <v>0</v>
      </c>
      <c r="CY21" s="429">
        <f t="shared" si="19"/>
        <v>0</v>
      </c>
      <c r="CZ21" s="429">
        <f t="shared" si="19"/>
        <v>0</v>
      </c>
      <c r="DA21" s="429">
        <f t="shared" si="19"/>
        <v>0</v>
      </c>
      <c r="DB21" s="429">
        <f t="shared" si="19"/>
        <v>0</v>
      </c>
      <c r="DC21" s="429">
        <f t="shared" si="19"/>
        <v>0</v>
      </c>
      <c r="DD21" s="429">
        <f t="shared" si="19"/>
        <v>0</v>
      </c>
      <c r="DE21" s="429">
        <f t="shared" si="19"/>
        <v>0</v>
      </c>
      <c r="DF21" s="429">
        <f t="shared" si="19"/>
        <v>0</v>
      </c>
      <c r="DG21" s="406"/>
      <c r="DH21" s="406"/>
      <c r="DI21" s="406"/>
      <c r="DJ21" s="406"/>
      <c r="DK21" s="406"/>
      <c r="DL21" s="406"/>
      <c r="DM21" s="406"/>
      <c r="DN21" s="406"/>
      <c r="DO21" s="406"/>
      <c r="DP21" s="406"/>
      <c r="DQ21" s="406"/>
      <c r="DR21" s="406"/>
      <c r="DS21" s="406"/>
      <c r="DT21" s="406"/>
      <c r="DU21" s="406"/>
      <c r="DV21" s="406"/>
      <c r="DW21" s="406"/>
      <c r="DX21" s="406"/>
      <c r="DY21" s="406"/>
      <c r="DZ21" s="406"/>
      <c r="EA21" s="406"/>
      <c r="EB21" s="406"/>
      <c r="EC21" s="406"/>
      <c r="ED21" s="406"/>
      <c r="EE21" s="406"/>
      <c r="EF21" s="406"/>
      <c r="EG21" s="406"/>
      <c r="EH21" s="406"/>
      <c r="EI21" s="406"/>
      <c r="EJ21" s="406"/>
      <c r="EK21" s="406"/>
      <c r="EL21" s="406"/>
      <c r="EM21" s="406"/>
      <c r="EN21" s="406"/>
      <c r="EO21" s="406"/>
      <c r="EP21" s="406"/>
      <c r="EQ21" s="406"/>
      <c r="ER21" s="406"/>
      <c r="ES21" s="406"/>
      <c r="ET21" s="406"/>
      <c r="EU21" s="406"/>
      <c r="EV21" s="406"/>
      <c r="EW21" s="406"/>
      <c r="EX21" s="406"/>
      <c r="EY21" s="406"/>
      <c r="EZ21" s="406"/>
      <c r="FA21" s="406"/>
    </row>
    <row r="22" spans="1:157" ht="3" customHeight="1">
      <c r="A22" s="404"/>
      <c r="B22" s="421"/>
      <c r="C22" s="422"/>
      <c r="D22" s="422"/>
      <c r="E22" s="398"/>
      <c r="F22" s="399"/>
      <c r="G22" s="399"/>
      <c r="H22" s="404"/>
      <c r="I22" s="404"/>
      <c r="J22" s="404"/>
      <c r="K22" s="423"/>
      <c r="U22" s="423"/>
      <c r="Y22" s="410"/>
      <c r="AE22" s="423"/>
      <c r="AI22" s="410"/>
      <c r="AO22" s="423"/>
      <c r="AS22" s="410"/>
      <c r="AY22" s="423"/>
      <c r="BC22" s="410"/>
      <c r="BI22" s="423"/>
      <c r="BM22" s="410"/>
      <c r="BS22" s="423"/>
      <c r="BW22" s="410"/>
      <c r="CC22" s="423"/>
      <c r="CG22" s="410"/>
      <c r="CM22" s="423"/>
      <c r="CQ22" s="410"/>
      <c r="CW22" s="423"/>
      <c r="DA22" s="410"/>
    </row>
    <row r="23" spans="1:157" s="401" customFormat="1" ht="30" customHeight="1" thickBot="1">
      <c r="A23" s="398"/>
      <c r="B23" s="399"/>
      <c r="C23" s="830" t="s">
        <v>780</v>
      </c>
      <c r="D23" s="830"/>
      <c r="E23" s="830"/>
      <c r="F23" s="424">
        <v>3</v>
      </c>
      <c r="G23" s="399"/>
      <c r="H23" s="398"/>
      <c r="I23" s="398"/>
      <c r="J23" s="399"/>
      <c r="K23" s="400"/>
      <c r="O23" s="410"/>
      <c r="U23" s="400"/>
      <c r="Y23" s="410"/>
      <c r="AE23" s="400"/>
      <c r="AI23" s="410"/>
      <c r="AO23" s="400"/>
      <c r="AS23" s="410"/>
      <c r="AY23" s="400"/>
      <c r="BC23" s="410"/>
      <c r="BI23" s="400"/>
      <c r="BM23" s="410"/>
      <c r="BS23" s="400"/>
      <c r="BW23" s="410"/>
      <c r="CC23" s="400"/>
      <c r="CG23" s="410"/>
      <c r="CM23" s="400"/>
      <c r="CQ23" s="410"/>
      <c r="CW23" s="400"/>
      <c r="DA23" s="410"/>
    </row>
    <row r="24" spans="1:157" s="401" customFormat="1" ht="30" customHeight="1" thickBot="1">
      <c r="A24" s="398"/>
      <c r="B24" s="399"/>
      <c r="C24" s="828" t="s">
        <v>781</v>
      </c>
      <c r="D24" s="828"/>
      <c r="E24" s="828"/>
      <c r="F24" s="425">
        <v>2</v>
      </c>
      <c r="G24" s="399"/>
      <c r="H24" s="398"/>
      <c r="I24" s="128">
        <v>0</v>
      </c>
      <c r="J24" s="399"/>
      <c r="K24" s="430">
        <f t="shared" ref="K24:T24" si="20">$I$24</f>
        <v>0</v>
      </c>
      <c r="L24" s="430">
        <f t="shared" si="20"/>
        <v>0</v>
      </c>
      <c r="M24" s="430">
        <f t="shared" si="20"/>
        <v>0</v>
      </c>
      <c r="N24" s="430">
        <f t="shared" si="20"/>
        <v>0</v>
      </c>
      <c r="O24" s="430">
        <f t="shared" si="20"/>
        <v>0</v>
      </c>
      <c r="P24" s="430">
        <f t="shared" si="20"/>
        <v>0</v>
      </c>
      <c r="Q24" s="430">
        <f t="shared" si="20"/>
        <v>0</v>
      </c>
      <c r="R24" s="430">
        <f t="shared" si="20"/>
        <v>0</v>
      </c>
      <c r="S24" s="430">
        <f t="shared" si="20"/>
        <v>0</v>
      </c>
      <c r="T24" s="430">
        <f t="shared" si="20"/>
        <v>0</v>
      </c>
      <c r="U24" s="430">
        <f t="shared" ref="U24:CF24" si="21">$I$24</f>
        <v>0</v>
      </c>
      <c r="V24" s="430">
        <f t="shared" si="21"/>
        <v>0</v>
      </c>
      <c r="W24" s="430">
        <f t="shared" si="21"/>
        <v>0</v>
      </c>
      <c r="X24" s="430">
        <f t="shared" si="21"/>
        <v>0</v>
      </c>
      <c r="Y24" s="430">
        <f t="shared" si="21"/>
        <v>0</v>
      </c>
      <c r="Z24" s="430">
        <f t="shared" si="21"/>
        <v>0</v>
      </c>
      <c r="AA24" s="430">
        <f t="shared" si="21"/>
        <v>0</v>
      </c>
      <c r="AB24" s="430">
        <f t="shared" si="21"/>
        <v>0</v>
      </c>
      <c r="AC24" s="430">
        <f t="shared" si="21"/>
        <v>0</v>
      </c>
      <c r="AD24" s="430">
        <f t="shared" si="21"/>
        <v>0</v>
      </c>
      <c r="AE24" s="430">
        <f t="shared" si="21"/>
        <v>0</v>
      </c>
      <c r="AF24" s="430">
        <f t="shared" si="21"/>
        <v>0</v>
      </c>
      <c r="AG24" s="430">
        <f t="shared" si="21"/>
        <v>0</v>
      </c>
      <c r="AH24" s="430">
        <f t="shared" si="21"/>
        <v>0</v>
      </c>
      <c r="AI24" s="430">
        <f t="shared" si="21"/>
        <v>0</v>
      </c>
      <c r="AJ24" s="430">
        <f t="shared" si="21"/>
        <v>0</v>
      </c>
      <c r="AK24" s="430">
        <f t="shared" si="21"/>
        <v>0</v>
      </c>
      <c r="AL24" s="430">
        <f t="shared" si="21"/>
        <v>0</v>
      </c>
      <c r="AM24" s="430">
        <f t="shared" si="21"/>
        <v>0</v>
      </c>
      <c r="AN24" s="430">
        <f t="shared" si="21"/>
        <v>0</v>
      </c>
      <c r="AO24" s="430">
        <f t="shared" si="21"/>
        <v>0</v>
      </c>
      <c r="AP24" s="430">
        <f t="shared" si="21"/>
        <v>0</v>
      </c>
      <c r="AQ24" s="430">
        <f t="shared" si="21"/>
        <v>0</v>
      </c>
      <c r="AR24" s="430">
        <f t="shared" si="21"/>
        <v>0</v>
      </c>
      <c r="AS24" s="430">
        <f t="shared" si="21"/>
        <v>0</v>
      </c>
      <c r="AT24" s="430">
        <f t="shared" si="21"/>
        <v>0</v>
      </c>
      <c r="AU24" s="430">
        <f t="shared" si="21"/>
        <v>0</v>
      </c>
      <c r="AV24" s="430">
        <f t="shared" si="21"/>
        <v>0</v>
      </c>
      <c r="AW24" s="430">
        <f t="shared" si="21"/>
        <v>0</v>
      </c>
      <c r="AX24" s="430">
        <f t="shared" si="21"/>
        <v>0</v>
      </c>
      <c r="AY24" s="430">
        <f t="shared" si="21"/>
        <v>0</v>
      </c>
      <c r="AZ24" s="430">
        <f t="shared" si="21"/>
        <v>0</v>
      </c>
      <c r="BA24" s="430">
        <f t="shared" si="21"/>
        <v>0</v>
      </c>
      <c r="BB24" s="430">
        <f t="shared" si="21"/>
        <v>0</v>
      </c>
      <c r="BC24" s="430">
        <f t="shared" si="21"/>
        <v>0</v>
      </c>
      <c r="BD24" s="430">
        <f t="shared" si="21"/>
        <v>0</v>
      </c>
      <c r="BE24" s="430">
        <f t="shared" si="21"/>
        <v>0</v>
      </c>
      <c r="BF24" s="430">
        <f t="shared" si="21"/>
        <v>0</v>
      </c>
      <c r="BG24" s="430">
        <f t="shared" si="21"/>
        <v>0</v>
      </c>
      <c r="BH24" s="430">
        <f t="shared" si="21"/>
        <v>0</v>
      </c>
      <c r="BI24" s="430">
        <f t="shared" si="21"/>
        <v>0</v>
      </c>
      <c r="BJ24" s="430">
        <f t="shared" si="21"/>
        <v>0</v>
      </c>
      <c r="BK24" s="430">
        <f t="shared" si="21"/>
        <v>0</v>
      </c>
      <c r="BL24" s="430">
        <f t="shared" si="21"/>
        <v>0</v>
      </c>
      <c r="BM24" s="430">
        <f t="shared" si="21"/>
        <v>0</v>
      </c>
      <c r="BN24" s="430">
        <f t="shared" si="21"/>
        <v>0</v>
      </c>
      <c r="BO24" s="430">
        <f t="shared" si="21"/>
        <v>0</v>
      </c>
      <c r="BP24" s="430">
        <f t="shared" si="21"/>
        <v>0</v>
      </c>
      <c r="BQ24" s="430">
        <f t="shared" si="21"/>
        <v>0</v>
      </c>
      <c r="BR24" s="430">
        <f t="shared" si="21"/>
        <v>0</v>
      </c>
      <c r="BS24" s="430">
        <f t="shared" si="21"/>
        <v>0</v>
      </c>
      <c r="BT24" s="430">
        <f t="shared" si="21"/>
        <v>0</v>
      </c>
      <c r="BU24" s="430">
        <f t="shared" si="21"/>
        <v>0</v>
      </c>
      <c r="BV24" s="430">
        <f t="shared" si="21"/>
        <v>0</v>
      </c>
      <c r="BW24" s="430">
        <f t="shared" si="21"/>
        <v>0</v>
      </c>
      <c r="BX24" s="430">
        <f t="shared" si="21"/>
        <v>0</v>
      </c>
      <c r="BY24" s="430">
        <f t="shared" si="21"/>
        <v>0</v>
      </c>
      <c r="BZ24" s="430">
        <f t="shared" si="21"/>
        <v>0</v>
      </c>
      <c r="CA24" s="430">
        <f t="shared" si="21"/>
        <v>0</v>
      </c>
      <c r="CB24" s="430">
        <f t="shared" si="21"/>
        <v>0</v>
      </c>
      <c r="CC24" s="430">
        <f t="shared" si="21"/>
        <v>0</v>
      </c>
      <c r="CD24" s="430">
        <f t="shared" si="21"/>
        <v>0</v>
      </c>
      <c r="CE24" s="430">
        <f t="shared" si="21"/>
        <v>0</v>
      </c>
      <c r="CF24" s="430">
        <f t="shared" si="21"/>
        <v>0</v>
      </c>
      <c r="CG24" s="430">
        <f t="shared" ref="CG24:DF24" si="22">$I$24</f>
        <v>0</v>
      </c>
      <c r="CH24" s="430">
        <f t="shared" si="22"/>
        <v>0</v>
      </c>
      <c r="CI24" s="430">
        <f t="shared" si="22"/>
        <v>0</v>
      </c>
      <c r="CJ24" s="430">
        <f t="shared" si="22"/>
        <v>0</v>
      </c>
      <c r="CK24" s="430">
        <f t="shared" si="22"/>
        <v>0</v>
      </c>
      <c r="CL24" s="430">
        <f t="shared" si="22"/>
        <v>0</v>
      </c>
      <c r="CM24" s="430">
        <f t="shared" si="22"/>
        <v>0</v>
      </c>
      <c r="CN24" s="430">
        <f t="shared" si="22"/>
        <v>0</v>
      </c>
      <c r="CO24" s="430">
        <f t="shared" si="22"/>
        <v>0</v>
      </c>
      <c r="CP24" s="430">
        <f t="shared" si="22"/>
        <v>0</v>
      </c>
      <c r="CQ24" s="430">
        <f t="shared" si="22"/>
        <v>0</v>
      </c>
      <c r="CR24" s="430">
        <f t="shared" si="22"/>
        <v>0</v>
      </c>
      <c r="CS24" s="430">
        <f t="shared" si="22"/>
        <v>0</v>
      </c>
      <c r="CT24" s="430">
        <f t="shared" si="22"/>
        <v>0</v>
      </c>
      <c r="CU24" s="430">
        <f t="shared" si="22"/>
        <v>0</v>
      </c>
      <c r="CV24" s="430">
        <f t="shared" si="22"/>
        <v>0</v>
      </c>
      <c r="CW24" s="430">
        <f t="shared" si="22"/>
        <v>0</v>
      </c>
      <c r="CX24" s="430">
        <f t="shared" si="22"/>
        <v>0</v>
      </c>
      <c r="CY24" s="430">
        <f t="shared" si="22"/>
        <v>0</v>
      </c>
      <c r="CZ24" s="430">
        <f t="shared" si="22"/>
        <v>0</v>
      </c>
      <c r="DA24" s="430">
        <f t="shared" si="22"/>
        <v>0</v>
      </c>
      <c r="DB24" s="430">
        <f t="shared" si="22"/>
        <v>0</v>
      </c>
      <c r="DC24" s="430">
        <f t="shared" si="22"/>
        <v>0</v>
      </c>
      <c r="DD24" s="430">
        <f t="shared" si="22"/>
        <v>0</v>
      </c>
      <c r="DE24" s="430">
        <f t="shared" si="22"/>
        <v>0</v>
      </c>
      <c r="DF24" s="430">
        <f t="shared" si="22"/>
        <v>0</v>
      </c>
    </row>
    <row r="25" spans="1:157" s="401" customFormat="1" ht="30" customHeight="1">
      <c r="A25" s="398"/>
      <c r="B25" s="399"/>
      <c r="C25" s="829" t="s">
        <v>48</v>
      </c>
      <c r="D25" s="829"/>
      <c r="E25" s="829"/>
      <c r="F25" s="427">
        <v>0</v>
      </c>
      <c r="G25" s="399"/>
      <c r="H25" s="398"/>
      <c r="I25" s="398"/>
      <c r="J25" s="399"/>
      <c r="K25" s="400"/>
      <c r="O25" s="410"/>
      <c r="U25" s="400"/>
      <c r="Y25" s="410"/>
      <c r="AE25" s="400"/>
      <c r="AI25" s="410"/>
      <c r="AO25" s="400"/>
      <c r="AS25" s="410"/>
      <c r="AY25" s="400"/>
      <c r="BC25" s="410"/>
      <c r="BI25" s="400"/>
      <c r="BM25" s="410"/>
      <c r="BS25" s="400"/>
      <c r="BW25" s="410"/>
      <c r="CC25" s="400"/>
      <c r="CG25" s="410"/>
      <c r="CM25" s="400"/>
      <c r="CQ25" s="410"/>
      <c r="CW25" s="400"/>
      <c r="DA25" s="410"/>
    </row>
    <row r="26" spans="1:157" ht="33" customHeight="1">
      <c r="A26" s="404"/>
      <c r="B26" s="433"/>
      <c r="C26" s="846"/>
      <c r="D26" s="846"/>
      <c r="E26" s="846"/>
      <c r="F26" s="434"/>
      <c r="G26" s="434"/>
      <c r="H26" s="404"/>
      <c r="I26" s="404"/>
      <c r="J26" s="402"/>
      <c r="K26" s="423"/>
      <c r="U26" s="423"/>
      <c r="Y26" s="410"/>
      <c r="AE26" s="423"/>
      <c r="AI26" s="410"/>
      <c r="AO26" s="423"/>
      <c r="AS26" s="410"/>
      <c r="AY26" s="423"/>
      <c r="BC26" s="410"/>
      <c r="BI26" s="423"/>
      <c r="BM26" s="410"/>
      <c r="BS26" s="423"/>
      <c r="BW26" s="410"/>
      <c r="CC26" s="423"/>
      <c r="CG26" s="410"/>
      <c r="CM26" s="423"/>
      <c r="CQ26" s="410"/>
      <c r="CW26" s="423"/>
      <c r="DA26" s="410"/>
    </row>
    <row r="27" spans="1:157" ht="27" customHeight="1" thickBot="1">
      <c r="A27" s="404"/>
      <c r="B27" s="435" t="str">
        <f>Weighting!C14</f>
        <v>EN 4.1</v>
      </c>
      <c r="C27" s="844" t="str">
        <f>Weighting!D14</f>
        <v>INTERNAL WATER USE</v>
      </c>
      <c r="D27" s="844"/>
      <c r="E27" s="844"/>
      <c r="F27" s="436" t="s">
        <v>170</v>
      </c>
      <c r="G27" s="436"/>
      <c r="H27" s="404"/>
      <c r="I27" s="433"/>
      <c r="J27" s="402"/>
      <c r="K27" s="847" t="s">
        <v>258</v>
      </c>
      <c r="L27" s="847"/>
      <c r="M27" s="847"/>
      <c r="N27" s="847"/>
      <c r="O27" s="847"/>
      <c r="P27" s="847"/>
      <c r="Q27" s="847"/>
      <c r="R27" s="847"/>
      <c r="S27" s="847"/>
      <c r="T27" s="847"/>
      <c r="U27" s="847" t="s">
        <v>258</v>
      </c>
      <c r="V27" s="847"/>
      <c r="W27" s="847"/>
      <c r="X27" s="847"/>
      <c r="Y27" s="847"/>
      <c r="Z27" s="847"/>
      <c r="AA27" s="847"/>
      <c r="AB27" s="847"/>
      <c r="AC27" s="847"/>
      <c r="AD27" s="847"/>
      <c r="AE27" s="847" t="s">
        <v>258</v>
      </c>
      <c r="AF27" s="847"/>
      <c r="AG27" s="847"/>
      <c r="AH27" s="847"/>
      <c r="AI27" s="847"/>
      <c r="AJ27" s="847"/>
      <c r="AK27" s="847"/>
      <c r="AL27" s="847"/>
      <c r="AM27" s="847"/>
      <c r="AN27" s="847"/>
      <c r="AO27" s="847" t="s">
        <v>258</v>
      </c>
      <c r="AP27" s="847"/>
      <c r="AQ27" s="847"/>
      <c r="AR27" s="847"/>
      <c r="AS27" s="847"/>
      <c r="AT27" s="847"/>
      <c r="AU27" s="847"/>
      <c r="AV27" s="847"/>
      <c r="AW27" s="847"/>
      <c r="AX27" s="847"/>
      <c r="AY27" s="847" t="s">
        <v>258</v>
      </c>
      <c r="AZ27" s="847"/>
      <c r="BA27" s="847"/>
      <c r="BB27" s="847"/>
      <c r="BC27" s="847"/>
      <c r="BD27" s="847"/>
      <c r="BE27" s="847"/>
      <c r="BF27" s="847"/>
      <c r="BG27" s="847"/>
      <c r="BH27" s="847"/>
      <c r="BI27" s="847" t="s">
        <v>258</v>
      </c>
      <c r="BJ27" s="847"/>
      <c r="BK27" s="847"/>
      <c r="BL27" s="847"/>
      <c r="BM27" s="847"/>
      <c r="BN27" s="847"/>
      <c r="BO27" s="847"/>
      <c r="BP27" s="847"/>
      <c r="BQ27" s="847"/>
      <c r="BR27" s="847"/>
      <c r="BS27" s="847" t="s">
        <v>258</v>
      </c>
      <c r="BT27" s="847"/>
      <c r="BU27" s="847"/>
      <c r="BV27" s="847"/>
      <c r="BW27" s="847"/>
      <c r="BX27" s="847"/>
      <c r="BY27" s="847"/>
      <c r="BZ27" s="847"/>
      <c r="CA27" s="847"/>
      <c r="CB27" s="847"/>
      <c r="CC27" s="847" t="s">
        <v>258</v>
      </c>
      <c r="CD27" s="847"/>
      <c r="CE27" s="847"/>
      <c r="CF27" s="847"/>
      <c r="CG27" s="847"/>
      <c r="CH27" s="847"/>
      <c r="CI27" s="847"/>
      <c r="CJ27" s="847"/>
      <c r="CK27" s="847"/>
      <c r="CL27" s="847"/>
      <c r="CM27" s="847" t="s">
        <v>258</v>
      </c>
      <c r="CN27" s="847"/>
      <c r="CO27" s="847"/>
      <c r="CP27" s="847"/>
      <c r="CQ27" s="847"/>
      <c r="CR27" s="847"/>
      <c r="CS27" s="847"/>
      <c r="CT27" s="847"/>
      <c r="CU27" s="847"/>
      <c r="CV27" s="847"/>
      <c r="CW27" s="847" t="s">
        <v>258</v>
      </c>
      <c r="CX27" s="847"/>
      <c r="CY27" s="847"/>
      <c r="CZ27" s="847"/>
      <c r="DA27" s="847"/>
      <c r="DB27" s="847"/>
      <c r="DC27" s="847"/>
      <c r="DD27" s="847"/>
      <c r="DE27" s="847"/>
      <c r="DF27" s="847"/>
    </row>
    <row r="28" spans="1:157" ht="20.25" customHeight="1" thickBot="1">
      <c r="A28" s="404"/>
      <c r="B28" s="437"/>
      <c r="C28" s="438"/>
      <c r="D28" s="438"/>
      <c r="E28" s="439" t="s">
        <v>584</v>
      </c>
      <c r="F28" s="440"/>
      <c r="G28" s="440"/>
      <c r="H28" s="404"/>
      <c r="I28" s="433"/>
      <c r="J28" s="402"/>
      <c r="K28" s="128" t="s">
        <v>266</v>
      </c>
      <c r="L28" s="128" t="s">
        <v>266</v>
      </c>
      <c r="M28" s="128" t="s">
        <v>266</v>
      </c>
      <c r="N28" s="128" t="s">
        <v>266</v>
      </c>
      <c r="O28" s="128" t="s">
        <v>266</v>
      </c>
      <c r="P28" s="128" t="s">
        <v>266</v>
      </c>
      <c r="Q28" s="128" t="s">
        <v>266</v>
      </c>
      <c r="R28" s="128" t="s">
        <v>266</v>
      </c>
      <c r="S28" s="128" t="s">
        <v>266</v>
      </c>
      <c r="T28" s="128" t="s">
        <v>266</v>
      </c>
      <c r="U28" s="128" t="s">
        <v>266</v>
      </c>
      <c r="V28" s="128" t="s">
        <v>266</v>
      </c>
      <c r="W28" s="128" t="s">
        <v>266</v>
      </c>
      <c r="X28" s="128" t="s">
        <v>266</v>
      </c>
      <c r="Y28" s="128" t="s">
        <v>266</v>
      </c>
      <c r="Z28" s="128" t="s">
        <v>266</v>
      </c>
      <c r="AA28" s="128" t="s">
        <v>266</v>
      </c>
      <c r="AB28" s="128" t="s">
        <v>266</v>
      </c>
      <c r="AC28" s="128" t="s">
        <v>266</v>
      </c>
      <c r="AD28" s="128" t="s">
        <v>266</v>
      </c>
      <c r="AE28" s="128" t="s">
        <v>266</v>
      </c>
      <c r="AF28" s="128" t="s">
        <v>266</v>
      </c>
      <c r="AG28" s="128" t="s">
        <v>266</v>
      </c>
      <c r="AH28" s="128" t="s">
        <v>266</v>
      </c>
      <c r="AI28" s="128" t="s">
        <v>266</v>
      </c>
      <c r="AJ28" s="128" t="s">
        <v>266</v>
      </c>
      <c r="AK28" s="128" t="s">
        <v>266</v>
      </c>
      <c r="AL28" s="128" t="s">
        <v>266</v>
      </c>
      <c r="AM28" s="128" t="s">
        <v>266</v>
      </c>
      <c r="AN28" s="128" t="s">
        <v>266</v>
      </c>
      <c r="AO28" s="128" t="s">
        <v>266</v>
      </c>
      <c r="AP28" s="128" t="s">
        <v>266</v>
      </c>
      <c r="AQ28" s="128" t="s">
        <v>266</v>
      </c>
      <c r="AR28" s="128" t="s">
        <v>266</v>
      </c>
      <c r="AS28" s="128" t="s">
        <v>266</v>
      </c>
      <c r="AT28" s="128" t="s">
        <v>266</v>
      </c>
      <c r="AU28" s="128" t="s">
        <v>266</v>
      </c>
      <c r="AV28" s="128" t="s">
        <v>266</v>
      </c>
      <c r="AW28" s="128" t="s">
        <v>266</v>
      </c>
      <c r="AX28" s="128" t="s">
        <v>266</v>
      </c>
      <c r="AY28" s="128" t="s">
        <v>266</v>
      </c>
      <c r="AZ28" s="128" t="s">
        <v>266</v>
      </c>
      <c r="BA28" s="128" t="s">
        <v>266</v>
      </c>
      <c r="BB28" s="128" t="s">
        <v>266</v>
      </c>
      <c r="BC28" s="128" t="s">
        <v>266</v>
      </c>
      <c r="BD28" s="128" t="s">
        <v>266</v>
      </c>
      <c r="BE28" s="128" t="s">
        <v>266</v>
      </c>
      <c r="BF28" s="128" t="s">
        <v>266</v>
      </c>
      <c r="BG28" s="128" t="s">
        <v>266</v>
      </c>
      <c r="BH28" s="128" t="s">
        <v>266</v>
      </c>
      <c r="BI28" s="128" t="s">
        <v>266</v>
      </c>
      <c r="BJ28" s="128" t="s">
        <v>266</v>
      </c>
      <c r="BK28" s="128" t="s">
        <v>266</v>
      </c>
      <c r="BL28" s="128" t="s">
        <v>266</v>
      </c>
      <c r="BM28" s="128" t="s">
        <v>266</v>
      </c>
      <c r="BN28" s="128" t="s">
        <v>266</v>
      </c>
      <c r="BO28" s="128" t="s">
        <v>266</v>
      </c>
      <c r="BP28" s="128" t="s">
        <v>266</v>
      </c>
      <c r="BQ28" s="128" t="s">
        <v>266</v>
      </c>
      <c r="BR28" s="128" t="s">
        <v>266</v>
      </c>
      <c r="BS28" s="128" t="s">
        <v>266</v>
      </c>
      <c r="BT28" s="128" t="s">
        <v>266</v>
      </c>
      <c r="BU28" s="128" t="s">
        <v>266</v>
      </c>
      <c r="BV28" s="128" t="s">
        <v>266</v>
      </c>
      <c r="BW28" s="128" t="s">
        <v>266</v>
      </c>
      <c r="BX28" s="128" t="s">
        <v>266</v>
      </c>
      <c r="BY28" s="128" t="s">
        <v>266</v>
      </c>
      <c r="BZ28" s="128" t="s">
        <v>266</v>
      </c>
      <c r="CA28" s="128" t="s">
        <v>266</v>
      </c>
      <c r="CB28" s="128" t="s">
        <v>266</v>
      </c>
      <c r="CC28" s="128" t="s">
        <v>266</v>
      </c>
      <c r="CD28" s="128" t="s">
        <v>266</v>
      </c>
      <c r="CE28" s="128" t="s">
        <v>266</v>
      </c>
      <c r="CF28" s="128" t="s">
        <v>266</v>
      </c>
      <c r="CG28" s="128" t="s">
        <v>266</v>
      </c>
      <c r="CH28" s="128" t="s">
        <v>266</v>
      </c>
      <c r="CI28" s="128" t="s">
        <v>266</v>
      </c>
      <c r="CJ28" s="128" t="s">
        <v>266</v>
      </c>
      <c r="CK28" s="128" t="s">
        <v>266</v>
      </c>
      <c r="CL28" s="128" t="s">
        <v>266</v>
      </c>
      <c r="CM28" s="128" t="s">
        <v>266</v>
      </c>
      <c r="CN28" s="128" t="s">
        <v>266</v>
      </c>
      <c r="CO28" s="128" t="s">
        <v>266</v>
      </c>
      <c r="CP28" s="128" t="s">
        <v>266</v>
      </c>
      <c r="CQ28" s="128" t="s">
        <v>266</v>
      </c>
      <c r="CR28" s="128" t="s">
        <v>266</v>
      </c>
      <c r="CS28" s="128" t="s">
        <v>266</v>
      </c>
      <c r="CT28" s="128" t="s">
        <v>266</v>
      </c>
      <c r="CU28" s="128" t="s">
        <v>266</v>
      </c>
      <c r="CV28" s="128" t="s">
        <v>266</v>
      </c>
      <c r="CW28" s="128" t="s">
        <v>266</v>
      </c>
      <c r="CX28" s="128" t="s">
        <v>266</v>
      </c>
      <c r="CY28" s="128" t="s">
        <v>266</v>
      </c>
      <c r="CZ28" s="128" t="s">
        <v>266</v>
      </c>
      <c r="DA28" s="128" t="s">
        <v>266</v>
      </c>
      <c r="DB28" s="128" t="s">
        <v>266</v>
      </c>
      <c r="DC28" s="128" t="s">
        <v>266</v>
      </c>
      <c r="DD28" s="128" t="s">
        <v>266</v>
      </c>
      <c r="DE28" s="128" t="s">
        <v>266</v>
      </c>
      <c r="DF28" s="128" t="s">
        <v>266</v>
      </c>
    </row>
    <row r="29" spans="1:157" ht="11.1" customHeight="1">
      <c r="A29" s="404"/>
      <c r="B29" s="437"/>
      <c r="C29" s="438"/>
      <c r="D29" s="438"/>
      <c r="E29" s="438"/>
      <c r="F29" s="441"/>
      <c r="G29" s="441"/>
      <c r="H29" s="404"/>
      <c r="I29" s="433"/>
      <c r="J29" s="402"/>
      <c r="K29" s="442">
        <f t="shared" ref="K29:AP29" si="23">K30*$H$139</f>
        <v>0</v>
      </c>
      <c r="L29" s="442">
        <f t="shared" si="23"/>
        <v>0</v>
      </c>
      <c r="M29" s="442">
        <f t="shared" si="23"/>
        <v>0</v>
      </c>
      <c r="N29" s="442">
        <f t="shared" si="23"/>
        <v>0</v>
      </c>
      <c r="O29" s="442">
        <f t="shared" si="23"/>
        <v>0</v>
      </c>
      <c r="P29" s="442">
        <f t="shared" si="23"/>
        <v>0</v>
      </c>
      <c r="Q29" s="442">
        <f t="shared" si="23"/>
        <v>0</v>
      </c>
      <c r="R29" s="442">
        <f t="shared" si="23"/>
        <v>0</v>
      </c>
      <c r="S29" s="442">
        <f t="shared" si="23"/>
        <v>0</v>
      </c>
      <c r="T29" s="442">
        <f t="shared" si="23"/>
        <v>0</v>
      </c>
      <c r="U29" s="442">
        <f t="shared" si="23"/>
        <v>0</v>
      </c>
      <c r="V29" s="442">
        <f t="shared" si="23"/>
        <v>0</v>
      </c>
      <c r="W29" s="442">
        <f t="shared" si="23"/>
        <v>0</v>
      </c>
      <c r="X29" s="442">
        <f t="shared" si="23"/>
        <v>0</v>
      </c>
      <c r="Y29" s="442">
        <f t="shared" si="23"/>
        <v>0</v>
      </c>
      <c r="Z29" s="442">
        <f t="shared" si="23"/>
        <v>0</v>
      </c>
      <c r="AA29" s="442">
        <f t="shared" si="23"/>
        <v>0</v>
      </c>
      <c r="AB29" s="442">
        <f t="shared" si="23"/>
        <v>0</v>
      </c>
      <c r="AC29" s="442">
        <f t="shared" si="23"/>
        <v>0</v>
      </c>
      <c r="AD29" s="442">
        <f t="shared" si="23"/>
        <v>0</v>
      </c>
      <c r="AE29" s="442">
        <f t="shared" si="23"/>
        <v>0</v>
      </c>
      <c r="AF29" s="442">
        <f t="shared" si="23"/>
        <v>0</v>
      </c>
      <c r="AG29" s="442">
        <f t="shared" si="23"/>
        <v>0</v>
      </c>
      <c r="AH29" s="442">
        <f t="shared" si="23"/>
        <v>0</v>
      </c>
      <c r="AI29" s="442">
        <f t="shared" si="23"/>
        <v>0</v>
      </c>
      <c r="AJ29" s="442">
        <f t="shared" si="23"/>
        <v>0</v>
      </c>
      <c r="AK29" s="442">
        <f t="shared" si="23"/>
        <v>0</v>
      </c>
      <c r="AL29" s="442">
        <f t="shared" si="23"/>
        <v>0</v>
      </c>
      <c r="AM29" s="442">
        <f t="shared" si="23"/>
        <v>0</v>
      </c>
      <c r="AN29" s="442">
        <f t="shared" si="23"/>
        <v>0</v>
      </c>
      <c r="AO29" s="442">
        <f t="shared" si="23"/>
        <v>0</v>
      </c>
      <c r="AP29" s="442">
        <f t="shared" si="23"/>
        <v>0</v>
      </c>
      <c r="AQ29" s="442">
        <f t="shared" ref="AQ29:BV29" si="24">AQ30*$H$139</f>
        <v>0</v>
      </c>
      <c r="AR29" s="442">
        <f t="shared" si="24"/>
        <v>0</v>
      </c>
      <c r="AS29" s="442">
        <f t="shared" si="24"/>
        <v>0</v>
      </c>
      <c r="AT29" s="442">
        <f t="shared" si="24"/>
        <v>0</v>
      </c>
      <c r="AU29" s="442">
        <f t="shared" si="24"/>
        <v>0</v>
      </c>
      <c r="AV29" s="442">
        <f t="shared" si="24"/>
        <v>0</v>
      </c>
      <c r="AW29" s="442">
        <f t="shared" si="24"/>
        <v>0</v>
      </c>
      <c r="AX29" s="442">
        <f t="shared" si="24"/>
        <v>0</v>
      </c>
      <c r="AY29" s="442">
        <f t="shared" si="24"/>
        <v>0</v>
      </c>
      <c r="AZ29" s="442">
        <f t="shared" si="24"/>
        <v>0</v>
      </c>
      <c r="BA29" s="442">
        <f t="shared" si="24"/>
        <v>0</v>
      </c>
      <c r="BB29" s="442">
        <f t="shared" si="24"/>
        <v>0</v>
      </c>
      <c r="BC29" s="442">
        <f t="shared" si="24"/>
        <v>0</v>
      </c>
      <c r="BD29" s="442">
        <f t="shared" si="24"/>
        <v>0</v>
      </c>
      <c r="BE29" s="442">
        <f t="shared" si="24"/>
        <v>0</v>
      </c>
      <c r="BF29" s="442">
        <f t="shared" si="24"/>
        <v>0</v>
      </c>
      <c r="BG29" s="442">
        <f t="shared" si="24"/>
        <v>0</v>
      </c>
      <c r="BH29" s="442">
        <f t="shared" si="24"/>
        <v>0</v>
      </c>
      <c r="BI29" s="442">
        <f t="shared" si="24"/>
        <v>0</v>
      </c>
      <c r="BJ29" s="442">
        <f t="shared" si="24"/>
        <v>0</v>
      </c>
      <c r="BK29" s="442">
        <f t="shared" si="24"/>
        <v>0</v>
      </c>
      <c r="BL29" s="442">
        <f t="shared" si="24"/>
        <v>0</v>
      </c>
      <c r="BM29" s="442">
        <f t="shared" si="24"/>
        <v>0</v>
      </c>
      <c r="BN29" s="442">
        <f t="shared" si="24"/>
        <v>0</v>
      </c>
      <c r="BO29" s="442">
        <f t="shared" si="24"/>
        <v>0</v>
      </c>
      <c r="BP29" s="442">
        <f t="shared" si="24"/>
        <v>0</v>
      </c>
      <c r="BQ29" s="442">
        <f t="shared" si="24"/>
        <v>0</v>
      </c>
      <c r="BR29" s="442">
        <f t="shared" si="24"/>
        <v>0</v>
      </c>
      <c r="BS29" s="442">
        <f t="shared" si="24"/>
        <v>0</v>
      </c>
      <c r="BT29" s="442">
        <f t="shared" si="24"/>
        <v>0</v>
      </c>
      <c r="BU29" s="442">
        <f t="shared" si="24"/>
        <v>0</v>
      </c>
      <c r="BV29" s="442">
        <f t="shared" si="24"/>
        <v>0</v>
      </c>
      <c r="BW29" s="442">
        <f t="shared" ref="BW29:DB29" si="25">BW30*$H$139</f>
        <v>0</v>
      </c>
      <c r="BX29" s="442">
        <f t="shared" si="25"/>
        <v>0</v>
      </c>
      <c r="BY29" s="442">
        <f t="shared" si="25"/>
        <v>0</v>
      </c>
      <c r="BZ29" s="442">
        <f t="shared" si="25"/>
        <v>0</v>
      </c>
      <c r="CA29" s="442">
        <f t="shared" si="25"/>
        <v>0</v>
      </c>
      <c r="CB29" s="442">
        <f t="shared" si="25"/>
        <v>0</v>
      </c>
      <c r="CC29" s="442">
        <f t="shared" si="25"/>
        <v>0</v>
      </c>
      <c r="CD29" s="442">
        <f t="shared" si="25"/>
        <v>0</v>
      </c>
      <c r="CE29" s="442">
        <f t="shared" si="25"/>
        <v>0</v>
      </c>
      <c r="CF29" s="442">
        <f t="shared" si="25"/>
        <v>0</v>
      </c>
      <c r="CG29" s="442">
        <f t="shared" si="25"/>
        <v>0</v>
      </c>
      <c r="CH29" s="442">
        <f t="shared" si="25"/>
        <v>0</v>
      </c>
      <c r="CI29" s="442">
        <f t="shared" si="25"/>
        <v>0</v>
      </c>
      <c r="CJ29" s="442">
        <f t="shared" si="25"/>
        <v>0</v>
      </c>
      <c r="CK29" s="442">
        <f t="shared" si="25"/>
        <v>0</v>
      </c>
      <c r="CL29" s="442">
        <f t="shared" si="25"/>
        <v>0</v>
      </c>
      <c r="CM29" s="442">
        <f t="shared" si="25"/>
        <v>0</v>
      </c>
      <c r="CN29" s="442">
        <f t="shared" si="25"/>
        <v>0</v>
      </c>
      <c r="CO29" s="442">
        <f t="shared" si="25"/>
        <v>0</v>
      </c>
      <c r="CP29" s="442">
        <f t="shared" si="25"/>
        <v>0</v>
      </c>
      <c r="CQ29" s="442">
        <f t="shared" si="25"/>
        <v>0</v>
      </c>
      <c r="CR29" s="442">
        <f t="shared" si="25"/>
        <v>0</v>
      </c>
      <c r="CS29" s="442">
        <f t="shared" si="25"/>
        <v>0</v>
      </c>
      <c r="CT29" s="442">
        <f t="shared" si="25"/>
        <v>0</v>
      </c>
      <c r="CU29" s="442">
        <f t="shared" si="25"/>
        <v>0</v>
      </c>
      <c r="CV29" s="442">
        <f t="shared" si="25"/>
        <v>0</v>
      </c>
      <c r="CW29" s="442">
        <f t="shared" si="25"/>
        <v>0</v>
      </c>
      <c r="CX29" s="442">
        <f t="shared" si="25"/>
        <v>0</v>
      </c>
      <c r="CY29" s="442">
        <f t="shared" si="25"/>
        <v>0</v>
      </c>
      <c r="CZ29" s="442">
        <f t="shared" si="25"/>
        <v>0</v>
      </c>
      <c r="DA29" s="442">
        <f t="shared" si="25"/>
        <v>0</v>
      </c>
      <c r="DB29" s="442">
        <f t="shared" si="25"/>
        <v>0</v>
      </c>
      <c r="DC29" s="442">
        <f t="shared" ref="DC29:DF29" si="26">DC30*$H$139</f>
        <v>0</v>
      </c>
      <c r="DD29" s="442">
        <f t="shared" si="26"/>
        <v>0</v>
      </c>
      <c r="DE29" s="442">
        <f t="shared" si="26"/>
        <v>0</v>
      </c>
      <c r="DF29" s="442">
        <f t="shared" si="26"/>
        <v>0</v>
      </c>
    </row>
    <row r="30" spans="1:157" ht="42.45" customHeight="1">
      <c r="A30" s="404"/>
      <c r="B30" s="443"/>
      <c r="C30" s="444" t="s">
        <v>257</v>
      </c>
      <c r="D30" s="445"/>
      <c r="E30" s="759" t="s">
        <v>757</v>
      </c>
      <c r="F30" s="399"/>
      <c r="G30" s="399"/>
      <c r="H30" s="404"/>
      <c r="I30" s="426">
        <f>IFERROR(AVERAGEIF(K30:DF30,"&lt;&gt;0"),0)</f>
        <v>0</v>
      </c>
      <c r="J30" s="402"/>
      <c r="K30" s="374">
        <f>IF(AND(K28=0),0,IF(AND(K28&lt;=40),9,IF(AND(K28&lt;=80),7,IF(AND(K28&lt;=90),6,IF(AND(K28&lt;=100),4,IF(AND(K28&lt;=110),3,IF(AND(K28&gt;125),0)*0))))))</f>
        <v>0</v>
      </c>
      <c r="L30" s="430">
        <f t="shared" ref="L30:BW30" si="27">IF(AND(L28=0),0,IF(AND(L28&lt;=40),9,IF(AND(L28&lt;=80),7,IF(AND(L28&lt;=90),6,IF(AND(L28&lt;=100),4,IF(AND(L28&lt;=110),3,IF(AND(L28&gt;125),0)*0))))))</f>
        <v>0</v>
      </c>
      <c r="M30" s="374">
        <f t="shared" si="27"/>
        <v>0</v>
      </c>
      <c r="N30" s="374">
        <f t="shared" si="27"/>
        <v>0</v>
      </c>
      <c r="O30" s="374">
        <f t="shared" si="27"/>
        <v>0</v>
      </c>
      <c r="P30" s="430">
        <f t="shared" si="27"/>
        <v>0</v>
      </c>
      <c r="Q30" s="430">
        <f t="shared" si="27"/>
        <v>0</v>
      </c>
      <c r="R30" s="430">
        <f t="shared" si="27"/>
        <v>0</v>
      </c>
      <c r="S30" s="430">
        <f t="shared" si="27"/>
        <v>0</v>
      </c>
      <c r="T30" s="430">
        <f t="shared" si="27"/>
        <v>0</v>
      </c>
      <c r="U30" s="430">
        <f t="shared" si="27"/>
        <v>0</v>
      </c>
      <c r="V30" s="430">
        <f t="shared" si="27"/>
        <v>0</v>
      </c>
      <c r="W30" s="430">
        <f t="shared" si="27"/>
        <v>0</v>
      </c>
      <c r="X30" s="430">
        <f t="shared" si="27"/>
        <v>0</v>
      </c>
      <c r="Y30" s="430">
        <f t="shared" si="27"/>
        <v>0</v>
      </c>
      <c r="Z30" s="430">
        <f t="shared" si="27"/>
        <v>0</v>
      </c>
      <c r="AA30" s="430">
        <f t="shared" si="27"/>
        <v>0</v>
      </c>
      <c r="AB30" s="430">
        <f t="shared" si="27"/>
        <v>0</v>
      </c>
      <c r="AC30" s="430">
        <f t="shared" si="27"/>
        <v>0</v>
      </c>
      <c r="AD30" s="430">
        <f t="shared" si="27"/>
        <v>0</v>
      </c>
      <c r="AE30" s="430">
        <f t="shared" si="27"/>
        <v>0</v>
      </c>
      <c r="AF30" s="430">
        <f t="shared" si="27"/>
        <v>0</v>
      </c>
      <c r="AG30" s="430">
        <f t="shared" si="27"/>
        <v>0</v>
      </c>
      <c r="AH30" s="430">
        <f t="shared" si="27"/>
        <v>0</v>
      </c>
      <c r="AI30" s="430">
        <f t="shared" si="27"/>
        <v>0</v>
      </c>
      <c r="AJ30" s="430">
        <f t="shared" si="27"/>
        <v>0</v>
      </c>
      <c r="AK30" s="430">
        <f t="shared" si="27"/>
        <v>0</v>
      </c>
      <c r="AL30" s="430">
        <f t="shared" si="27"/>
        <v>0</v>
      </c>
      <c r="AM30" s="430">
        <f t="shared" si="27"/>
        <v>0</v>
      </c>
      <c r="AN30" s="430">
        <f t="shared" si="27"/>
        <v>0</v>
      </c>
      <c r="AO30" s="430">
        <f t="shared" si="27"/>
        <v>0</v>
      </c>
      <c r="AP30" s="430">
        <f t="shared" si="27"/>
        <v>0</v>
      </c>
      <c r="AQ30" s="430">
        <f t="shared" si="27"/>
        <v>0</v>
      </c>
      <c r="AR30" s="430">
        <f t="shared" si="27"/>
        <v>0</v>
      </c>
      <c r="AS30" s="430">
        <f t="shared" si="27"/>
        <v>0</v>
      </c>
      <c r="AT30" s="430">
        <f t="shared" si="27"/>
        <v>0</v>
      </c>
      <c r="AU30" s="430">
        <f t="shared" si="27"/>
        <v>0</v>
      </c>
      <c r="AV30" s="430">
        <f t="shared" si="27"/>
        <v>0</v>
      </c>
      <c r="AW30" s="430">
        <f t="shared" si="27"/>
        <v>0</v>
      </c>
      <c r="AX30" s="430">
        <f t="shared" si="27"/>
        <v>0</v>
      </c>
      <c r="AY30" s="430">
        <f t="shared" si="27"/>
        <v>0</v>
      </c>
      <c r="AZ30" s="430">
        <f t="shared" si="27"/>
        <v>0</v>
      </c>
      <c r="BA30" s="430">
        <f t="shared" si="27"/>
        <v>0</v>
      </c>
      <c r="BB30" s="430">
        <f t="shared" si="27"/>
        <v>0</v>
      </c>
      <c r="BC30" s="430">
        <f t="shared" si="27"/>
        <v>0</v>
      </c>
      <c r="BD30" s="430">
        <f t="shared" si="27"/>
        <v>0</v>
      </c>
      <c r="BE30" s="430">
        <f t="shared" si="27"/>
        <v>0</v>
      </c>
      <c r="BF30" s="430">
        <f t="shared" si="27"/>
        <v>0</v>
      </c>
      <c r="BG30" s="430">
        <f t="shared" si="27"/>
        <v>0</v>
      </c>
      <c r="BH30" s="430">
        <f t="shared" si="27"/>
        <v>0</v>
      </c>
      <c r="BI30" s="430">
        <f t="shared" si="27"/>
        <v>0</v>
      </c>
      <c r="BJ30" s="430">
        <f t="shared" si="27"/>
        <v>0</v>
      </c>
      <c r="BK30" s="430">
        <f t="shared" si="27"/>
        <v>0</v>
      </c>
      <c r="BL30" s="430">
        <f t="shared" si="27"/>
        <v>0</v>
      </c>
      <c r="BM30" s="430">
        <f t="shared" si="27"/>
        <v>0</v>
      </c>
      <c r="BN30" s="430">
        <f t="shared" si="27"/>
        <v>0</v>
      </c>
      <c r="BO30" s="430">
        <f t="shared" si="27"/>
        <v>0</v>
      </c>
      <c r="BP30" s="430">
        <f t="shared" si="27"/>
        <v>0</v>
      </c>
      <c r="BQ30" s="430">
        <f t="shared" si="27"/>
        <v>0</v>
      </c>
      <c r="BR30" s="430">
        <f t="shared" si="27"/>
        <v>0</v>
      </c>
      <c r="BS30" s="430">
        <f t="shared" si="27"/>
        <v>0</v>
      </c>
      <c r="BT30" s="430">
        <f t="shared" si="27"/>
        <v>0</v>
      </c>
      <c r="BU30" s="430">
        <f t="shared" si="27"/>
        <v>0</v>
      </c>
      <c r="BV30" s="430">
        <f t="shared" si="27"/>
        <v>0</v>
      </c>
      <c r="BW30" s="430">
        <f t="shared" si="27"/>
        <v>0</v>
      </c>
      <c r="BX30" s="430">
        <f t="shared" ref="BX30:DD30" si="28">IF(AND(BX28=0),0,IF(AND(BX28&lt;=40),9,IF(AND(BX28&lt;=80),7,IF(AND(BX28&lt;=90),6,IF(AND(BX28&lt;=100),4,IF(AND(BX28&lt;=110),3,IF(AND(BX28&gt;125),0)*0))))))</f>
        <v>0</v>
      </c>
      <c r="BY30" s="430">
        <f t="shared" si="28"/>
        <v>0</v>
      </c>
      <c r="BZ30" s="430">
        <f t="shared" si="28"/>
        <v>0</v>
      </c>
      <c r="CA30" s="430">
        <f t="shared" si="28"/>
        <v>0</v>
      </c>
      <c r="CB30" s="430">
        <f t="shared" si="28"/>
        <v>0</v>
      </c>
      <c r="CC30" s="430">
        <f t="shared" si="28"/>
        <v>0</v>
      </c>
      <c r="CD30" s="430">
        <f t="shared" si="28"/>
        <v>0</v>
      </c>
      <c r="CE30" s="430">
        <f t="shared" si="28"/>
        <v>0</v>
      </c>
      <c r="CF30" s="430">
        <f t="shared" si="28"/>
        <v>0</v>
      </c>
      <c r="CG30" s="430">
        <f t="shared" si="28"/>
        <v>0</v>
      </c>
      <c r="CH30" s="430">
        <f t="shared" si="28"/>
        <v>0</v>
      </c>
      <c r="CI30" s="430">
        <f t="shared" si="28"/>
        <v>0</v>
      </c>
      <c r="CJ30" s="430">
        <f t="shared" si="28"/>
        <v>0</v>
      </c>
      <c r="CK30" s="430">
        <f t="shared" si="28"/>
        <v>0</v>
      </c>
      <c r="CL30" s="430">
        <f t="shared" si="28"/>
        <v>0</v>
      </c>
      <c r="CM30" s="430">
        <f t="shared" si="28"/>
        <v>0</v>
      </c>
      <c r="CN30" s="430">
        <f t="shared" si="28"/>
        <v>0</v>
      </c>
      <c r="CO30" s="430">
        <f t="shared" si="28"/>
        <v>0</v>
      </c>
      <c r="CP30" s="430">
        <f t="shared" si="28"/>
        <v>0</v>
      </c>
      <c r="CQ30" s="430">
        <f t="shared" si="28"/>
        <v>0</v>
      </c>
      <c r="CR30" s="430">
        <f t="shared" si="28"/>
        <v>0</v>
      </c>
      <c r="CS30" s="430">
        <f t="shared" si="28"/>
        <v>0</v>
      </c>
      <c r="CT30" s="430">
        <f t="shared" si="28"/>
        <v>0</v>
      </c>
      <c r="CU30" s="430">
        <f t="shared" si="28"/>
        <v>0</v>
      </c>
      <c r="CV30" s="430">
        <f t="shared" si="28"/>
        <v>0</v>
      </c>
      <c r="CW30" s="430">
        <f t="shared" si="28"/>
        <v>0</v>
      </c>
      <c r="CX30" s="430">
        <f t="shared" si="28"/>
        <v>0</v>
      </c>
      <c r="CY30" s="430">
        <f t="shared" si="28"/>
        <v>0</v>
      </c>
      <c r="CZ30" s="430">
        <f t="shared" si="28"/>
        <v>0</v>
      </c>
      <c r="DA30" s="430">
        <f t="shared" si="28"/>
        <v>0</v>
      </c>
      <c r="DB30" s="430">
        <f t="shared" si="28"/>
        <v>0</v>
      </c>
      <c r="DC30" s="430">
        <f t="shared" si="28"/>
        <v>0</v>
      </c>
      <c r="DD30" s="430">
        <f t="shared" si="28"/>
        <v>0</v>
      </c>
      <c r="DE30" s="430">
        <f>IF(AND(DE28=0),0,IF(AND(DE28&lt;=40),9,IF(AND(DE28&lt;=80),7,IF(AND(DE28&lt;=90),6,IF(AND(DE28&lt;=100),4,IF(AND(DE28&lt;=110),3,IF(AND(DE28&gt;125),0)*0))))))</f>
        <v>0</v>
      </c>
      <c r="DF30" s="430">
        <f>IF(AND(DF28=0),0,IF(AND(DF28&lt;=40),9,IF(AND(DF28&lt;=80),7,IF(AND(DF28&lt;=90),6,IF(AND(DF28&lt;=100),4,IF(AND(DF28&lt;=110),3,IF(AND(DF28&gt;125),0)*0))))))</f>
        <v>0</v>
      </c>
    </row>
    <row r="31" spans="1:157" ht="103.8" customHeight="1">
      <c r="A31" s="404"/>
      <c r="B31" s="443"/>
      <c r="C31" s="761" t="s">
        <v>758</v>
      </c>
      <c r="D31" s="445"/>
      <c r="E31" s="770" t="s">
        <v>826</v>
      </c>
      <c r="F31" s="399" t="s">
        <v>827</v>
      </c>
      <c r="G31" s="399"/>
      <c r="H31" s="404"/>
      <c r="I31" s="433"/>
      <c r="J31" s="402"/>
      <c r="K31" s="760"/>
      <c r="L31" s="721"/>
      <c r="M31" s="760"/>
      <c r="N31" s="760"/>
      <c r="O31" s="760"/>
      <c r="P31" s="721"/>
      <c r="Q31" s="721"/>
      <c r="R31" s="721"/>
      <c r="S31" s="721"/>
      <c r="T31" s="721"/>
      <c r="U31" s="721"/>
      <c r="V31" s="721"/>
      <c r="W31" s="721"/>
      <c r="X31" s="721"/>
      <c r="Y31" s="721"/>
      <c r="Z31" s="721"/>
      <c r="AA31" s="721"/>
      <c r="AB31" s="721"/>
      <c r="AC31" s="721"/>
      <c r="AD31" s="721"/>
      <c r="AE31" s="721"/>
      <c r="AF31" s="721"/>
      <c r="AG31" s="721"/>
      <c r="AH31" s="721"/>
      <c r="AI31" s="721"/>
      <c r="AJ31" s="721"/>
      <c r="AK31" s="721"/>
      <c r="AL31" s="721"/>
      <c r="AM31" s="721"/>
      <c r="AN31" s="721"/>
      <c r="AO31" s="721"/>
      <c r="AP31" s="721"/>
      <c r="AQ31" s="721"/>
      <c r="AR31" s="721"/>
      <c r="AS31" s="721"/>
      <c r="AT31" s="721"/>
      <c r="AU31" s="721"/>
      <c r="AV31" s="721"/>
      <c r="AW31" s="721"/>
      <c r="AX31" s="721"/>
      <c r="AY31" s="721"/>
      <c r="AZ31" s="721"/>
      <c r="BA31" s="721"/>
      <c r="BB31" s="721"/>
      <c r="BC31" s="721"/>
      <c r="BD31" s="721"/>
      <c r="BE31" s="721"/>
      <c r="BF31" s="721"/>
      <c r="BG31" s="721"/>
      <c r="BH31" s="721"/>
      <c r="BI31" s="721"/>
      <c r="BJ31" s="721"/>
      <c r="BK31" s="721"/>
      <c r="BL31" s="721"/>
      <c r="BM31" s="721"/>
      <c r="BN31" s="721"/>
      <c r="BO31" s="721"/>
      <c r="BP31" s="721"/>
      <c r="BQ31" s="721"/>
      <c r="BR31" s="721"/>
      <c r="BS31" s="721"/>
      <c r="BT31" s="721"/>
      <c r="BU31" s="721"/>
      <c r="BV31" s="721"/>
      <c r="BW31" s="721"/>
      <c r="BX31" s="721"/>
      <c r="BY31" s="721"/>
      <c r="BZ31" s="721"/>
      <c r="CA31" s="721"/>
      <c r="CB31" s="721"/>
      <c r="CC31" s="721"/>
      <c r="CD31" s="721"/>
      <c r="CE31" s="721"/>
      <c r="CF31" s="721"/>
      <c r="CG31" s="721"/>
      <c r="CH31" s="721"/>
      <c r="CI31" s="721"/>
      <c r="CJ31" s="721"/>
      <c r="CK31" s="721"/>
      <c r="CL31" s="721"/>
      <c r="CM31" s="721"/>
      <c r="CN31" s="721"/>
      <c r="CO31" s="721"/>
      <c r="CP31" s="721"/>
      <c r="CQ31" s="721"/>
      <c r="CR31" s="721"/>
      <c r="CS31" s="721"/>
      <c r="CT31" s="721"/>
      <c r="CU31" s="721"/>
      <c r="CV31" s="721"/>
      <c r="CW31" s="721"/>
      <c r="CX31" s="721"/>
      <c r="CY31" s="721"/>
      <c r="CZ31" s="721"/>
      <c r="DA31" s="721"/>
      <c r="DB31" s="721"/>
      <c r="DC31" s="721"/>
      <c r="DD31" s="721"/>
      <c r="DE31" s="721"/>
      <c r="DF31" s="721"/>
    </row>
    <row r="32" spans="1:157" s="401" customFormat="1" ht="15" customHeight="1">
      <c r="A32" s="398"/>
      <c r="B32" s="399"/>
      <c r="C32" s="843"/>
      <c r="D32" s="843"/>
      <c r="E32" s="843"/>
      <c r="F32" s="447"/>
      <c r="G32" s="447"/>
      <c r="H32" s="398"/>
      <c r="I32" s="433"/>
      <c r="J32" s="399"/>
      <c r="K32" s="400"/>
      <c r="O32" s="410"/>
      <c r="P32" s="410"/>
      <c r="Q32" s="410"/>
      <c r="U32" s="400"/>
      <c r="Y32" s="410"/>
      <c r="Z32" s="410"/>
      <c r="AA32" s="410"/>
      <c r="AE32" s="400"/>
      <c r="AI32" s="410"/>
      <c r="AJ32" s="410"/>
      <c r="AK32" s="410"/>
      <c r="AO32" s="400"/>
      <c r="AS32" s="410"/>
      <c r="AT32" s="410"/>
      <c r="AU32" s="410"/>
      <c r="AY32" s="400"/>
      <c r="BC32" s="410"/>
      <c r="BD32" s="410"/>
      <c r="BE32" s="410"/>
      <c r="BI32" s="400"/>
      <c r="BM32" s="410"/>
      <c r="BN32" s="410"/>
      <c r="BO32" s="410"/>
      <c r="BS32" s="400"/>
      <c r="BW32" s="410"/>
      <c r="BX32" s="410"/>
      <c r="BY32" s="410"/>
      <c r="CC32" s="400"/>
      <c r="CG32" s="410"/>
      <c r="CH32" s="410"/>
      <c r="CI32" s="410"/>
      <c r="CM32" s="400"/>
      <c r="CQ32" s="410"/>
      <c r="CR32" s="410"/>
      <c r="CS32" s="410"/>
      <c r="CW32" s="400"/>
      <c r="DA32" s="410"/>
      <c r="DB32" s="410"/>
      <c r="DC32" s="410"/>
    </row>
    <row r="33" spans="1:110" ht="27" customHeight="1" thickBot="1">
      <c r="A33" s="404"/>
      <c r="B33" s="431" t="str">
        <f>Weighting!C15</f>
        <v>EN 4.2</v>
      </c>
      <c r="C33" s="825" t="str">
        <f>Weighting!D15</f>
        <v>EXTERNAL WATER USE</v>
      </c>
      <c r="D33" s="825"/>
      <c r="E33" s="825"/>
      <c r="F33" s="448" t="s">
        <v>170</v>
      </c>
      <c r="G33" s="448"/>
      <c r="H33" s="404"/>
      <c r="I33" s="398"/>
      <c r="J33" s="402"/>
      <c r="K33" s="429">
        <f t="shared" ref="K33:AP33" si="29">K34*$H$140</f>
        <v>0</v>
      </c>
      <c r="L33" s="429">
        <f t="shared" si="29"/>
        <v>0</v>
      </c>
      <c r="M33" s="429">
        <f t="shared" si="29"/>
        <v>0</v>
      </c>
      <c r="N33" s="429">
        <f t="shared" si="29"/>
        <v>0</v>
      </c>
      <c r="O33" s="429">
        <f t="shared" si="29"/>
        <v>0</v>
      </c>
      <c r="P33" s="429">
        <f t="shared" si="29"/>
        <v>0</v>
      </c>
      <c r="Q33" s="429">
        <f t="shared" si="29"/>
        <v>0</v>
      </c>
      <c r="R33" s="429">
        <f t="shared" si="29"/>
        <v>0</v>
      </c>
      <c r="S33" s="429">
        <f t="shared" si="29"/>
        <v>0</v>
      </c>
      <c r="T33" s="429">
        <f t="shared" si="29"/>
        <v>0</v>
      </c>
      <c r="U33" s="429">
        <f t="shared" si="29"/>
        <v>0</v>
      </c>
      <c r="V33" s="429">
        <f t="shared" si="29"/>
        <v>0</v>
      </c>
      <c r="W33" s="429">
        <f t="shared" si="29"/>
        <v>0</v>
      </c>
      <c r="X33" s="429">
        <f t="shared" si="29"/>
        <v>0</v>
      </c>
      <c r="Y33" s="429">
        <f t="shared" si="29"/>
        <v>0</v>
      </c>
      <c r="Z33" s="429">
        <f t="shared" si="29"/>
        <v>0</v>
      </c>
      <c r="AA33" s="429">
        <f t="shared" si="29"/>
        <v>0</v>
      </c>
      <c r="AB33" s="429">
        <f t="shared" si="29"/>
        <v>0</v>
      </c>
      <c r="AC33" s="429">
        <f t="shared" si="29"/>
        <v>0</v>
      </c>
      <c r="AD33" s="429">
        <f t="shared" si="29"/>
        <v>0</v>
      </c>
      <c r="AE33" s="429">
        <f t="shared" si="29"/>
        <v>0</v>
      </c>
      <c r="AF33" s="429">
        <f t="shared" si="29"/>
        <v>0</v>
      </c>
      <c r="AG33" s="429">
        <f t="shared" si="29"/>
        <v>0</v>
      </c>
      <c r="AH33" s="429">
        <f t="shared" si="29"/>
        <v>0</v>
      </c>
      <c r="AI33" s="429">
        <f t="shared" si="29"/>
        <v>0</v>
      </c>
      <c r="AJ33" s="429">
        <f t="shared" si="29"/>
        <v>0</v>
      </c>
      <c r="AK33" s="429">
        <f t="shared" si="29"/>
        <v>0</v>
      </c>
      <c r="AL33" s="429">
        <f t="shared" si="29"/>
        <v>0</v>
      </c>
      <c r="AM33" s="429">
        <f t="shared" si="29"/>
        <v>0</v>
      </c>
      <c r="AN33" s="429">
        <f t="shared" si="29"/>
        <v>0</v>
      </c>
      <c r="AO33" s="429">
        <f t="shared" si="29"/>
        <v>0</v>
      </c>
      <c r="AP33" s="429">
        <f t="shared" si="29"/>
        <v>0</v>
      </c>
      <c r="AQ33" s="429">
        <f t="shared" ref="AQ33:BV33" si="30">AQ34*$H$140</f>
        <v>0</v>
      </c>
      <c r="AR33" s="429">
        <f t="shared" si="30"/>
        <v>0</v>
      </c>
      <c r="AS33" s="429">
        <f t="shared" si="30"/>
        <v>0</v>
      </c>
      <c r="AT33" s="429">
        <f t="shared" si="30"/>
        <v>0</v>
      </c>
      <c r="AU33" s="429">
        <f t="shared" si="30"/>
        <v>0</v>
      </c>
      <c r="AV33" s="429">
        <f t="shared" si="30"/>
        <v>0</v>
      </c>
      <c r="AW33" s="429">
        <f t="shared" si="30"/>
        <v>0</v>
      </c>
      <c r="AX33" s="429">
        <f t="shared" si="30"/>
        <v>0</v>
      </c>
      <c r="AY33" s="429">
        <f t="shared" si="30"/>
        <v>0</v>
      </c>
      <c r="AZ33" s="429">
        <f t="shared" si="30"/>
        <v>0</v>
      </c>
      <c r="BA33" s="429">
        <f t="shared" si="30"/>
        <v>0</v>
      </c>
      <c r="BB33" s="429">
        <f t="shared" si="30"/>
        <v>0</v>
      </c>
      <c r="BC33" s="429">
        <f t="shared" si="30"/>
        <v>0</v>
      </c>
      <c r="BD33" s="429">
        <f t="shared" si="30"/>
        <v>0</v>
      </c>
      <c r="BE33" s="429">
        <f t="shared" si="30"/>
        <v>0</v>
      </c>
      <c r="BF33" s="429">
        <f t="shared" si="30"/>
        <v>0</v>
      </c>
      <c r="BG33" s="429">
        <f t="shared" si="30"/>
        <v>0</v>
      </c>
      <c r="BH33" s="429">
        <f t="shared" si="30"/>
        <v>0</v>
      </c>
      <c r="BI33" s="429">
        <f t="shared" si="30"/>
        <v>0</v>
      </c>
      <c r="BJ33" s="429">
        <f t="shared" si="30"/>
        <v>0</v>
      </c>
      <c r="BK33" s="429">
        <f t="shared" si="30"/>
        <v>0</v>
      </c>
      <c r="BL33" s="429">
        <f t="shared" si="30"/>
        <v>0</v>
      </c>
      <c r="BM33" s="429">
        <f t="shared" si="30"/>
        <v>0</v>
      </c>
      <c r="BN33" s="429">
        <f t="shared" si="30"/>
        <v>0</v>
      </c>
      <c r="BO33" s="429">
        <f t="shared" si="30"/>
        <v>0</v>
      </c>
      <c r="BP33" s="429">
        <f t="shared" si="30"/>
        <v>0</v>
      </c>
      <c r="BQ33" s="429">
        <f t="shared" si="30"/>
        <v>0</v>
      </c>
      <c r="BR33" s="429">
        <f t="shared" si="30"/>
        <v>0</v>
      </c>
      <c r="BS33" s="429">
        <f t="shared" si="30"/>
        <v>0</v>
      </c>
      <c r="BT33" s="429">
        <f t="shared" si="30"/>
        <v>0</v>
      </c>
      <c r="BU33" s="429">
        <f t="shared" si="30"/>
        <v>0</v>
      </c>
      <c r="BV33" s="429">
        <f t="shared" si="30"/>
        <v>0</v>
      </c>
      <c r="BW33" s="429">
        <f t="shared" ref="BW33:DB33" si="31">BW34*$H$140</f>
        <v>0</v>
      </c>
      <c r="BX33" s="429">
        <f t="shared" si="31"/>
        <v>0</v>
      </c>
      <c r="BY33" s="429">
        <f t="shared" si="31"/>
        <v>0</v>
      </c>
      <c r="BZ33" s="429">
        <f t="shared" si="31"/>
        <v>0</v>
      </c>
      <c r="CA33" s="429">
        <f t="shared" si="31"/>
        <v>0</v>
      </c>
      <c r="CB33" s="429">
        <f t="shared" si="31"/>
        <v>0</v>
      </c>
      <c r="CC33" s="429">
        <f t="shared" si="31"/>
        <v>0</v>
      </c>
      <c r="CD33" s="429">
        <f t="shared" si="31"/>
        <v>0</v>
      </c>
      <c r="CE33" s="429">
        <f t="shared" si="31"/>
        <v>0</v>
      </c>
      <c r="CF33" s="429">
        <f t="shared" si="31"/>
        <v>0</v>
      </c>
      <c r="CG33" s="429">
        <f t="shared" si="31"/>
        <v>0</v>
      </c>
      <c r="CH33" s="429">
        <f t="shared" si="31"/>
        <v>0</v>
      </c>
      <c r="CI33" s="429">
        <f t="shared" si="31"/>
        <v>0</v>
      </c>
      <c r="CJ33" s="429">
        <f t="shared" si="31"/>
        <v>0</v>
      </c>
      <c r="CK33" s="429">
        <f t="shared" si="31"/>
        <v>0</v>
      </c>
      <c r="CL33" s="429">
        <f t="shared" si="31"/>
        <v>0</v>
      </c>
      <c r="CM33" s="429">
        <f t="shared" si="31"/>
        <v>0</v>
      </c>
      <c r="CN33" s="429">
        <f t="shared" si="31"/>
        <v>0</v>
      </c>
      <c r="CO33" s="429">
        <f t="shared" si="31"/>
        <v>0</v>
      </c>
      <c r="CP33" s="429">
        <f t="shared" si="31"/>
        <v>0</v>
      </c>
      <c r="CQ33" s="429">
        <f t="shared" si="31"/>
        <v>0</v>
      </c>
      <c r="CR33" s="429">
        <f t="shared" si="31"/>
        <v>0</v>
      </c>
      <c r="CS33" s="429">
        <f t="shared" si="31"/>
        <v>0</v>
      </c>
      <c r="CT33" s="429">
        <f t="shared" si="31"/>
        <v>0</v>
      </c>
      <c r="CU33" s="429">
        <f t="shared" si="31"/>
        <v>0</v>
      </c>
      <c r="CV33" s="429">
        <f t="shared" si="31"/>
        <v>0</v>
      </c>
      <c r="CW33" s="429">
        <f t="shared" si="31"/>
        <v>0</v>
      </c>
      <c r="CX33" s="429">
        <f t="shared" si="31"/>
        <v>0</v>
      </c>
      <c r="CY33" s="429">
        <f t="shared" si="31"/>
        <v>0</v>
      </c>
      <c r="CZ33" s="429">
        <f t="shared" si="31"/>
        <v>0</v>
      </c>
      <c r="DA33" s="429">
        <f t="shared" si="31"/>
        <v>0</v>
      </c>
      <c r="DB33" s="429">
        <f t="shared" si="31"/>
        <v>0</v>
      </c>
      <c r="DC33" s="429">
        <f t="shared" ref="DC33:DF33" si="32">DC34*$H$140</f>
        <v>0</v>
      </c>
      <c r="DD33" s="429">
        <f t="shared" si="32"/>
        <v>0</v>
      </c>
      <c r="DE33" s="429">
        <f t="shared" si="32"/>
        <v>0</v>
      </c>
      <c r="DF33" s="429">
        <f t="shared" si="32"/>
        <v>0</v>
      </c>
    </row>
    <row r="34" spans="1:110" s="401" customFormat="1" ht="30" customHeight="1" thickBot="1">
      <c r="A34" s="398"/>
      <c r="B34" s="399"/>
      <c r="C34" s="830" t="s">
        <v>782</v>
      </c>
      <c r="D34" s="830"/>
      <c r="E34" s="830"/>
      <c r="F34" s="424">
        <v>1</v>
      </c>
      <c r="G34" s="399"/>
      <c r="H34" s="398"/>
      <c r="I34" s="446">
        <f>IFERROR(AVERAGEIF(K34:DF34,"&lt;&gt;0"),0)</f>
        <v>0</v>
      </c>
      <c r="J34" s="399"/>
      <c r="K34" s="128">
        <v>0</v>
      </c>
      <c r="L34" s="128">
        <v>0</v>
      </c>
      <c r="M34" s="128">
        <v>0</v>
      </c>
      <c r="N34" s="128">
        <v>0</v>
      </c>
      <c r="O34" s="128">
        <v>0</v>
      </c>
      <c r="P34" s="128">
        <v>0</v>
      </c>
      <c r="Q34" s="128">
        <v>0</v>
      </c>
      <c r="R34" s="128">
        <v>0</v>
      </c>
      <c r="S34" s="128">
        <v>0</v>
      </c>
      <c r="T34" s="128">
        <v>0</v>
      </c>
      <c r="U34" s="128">
        <v>0</v>
      </c>
      <c r="V34" s="128">
        <v>0</v>
      </c>
      <c r="W34" s="128">
        <v>0</v>
      </c>
      <c r="X34" s="128">
        <v>0</v>
      </c>
      <c r="Y34" s="128">
        <v>0</v>
      </c>
      <c r="Z34" s="128">
        <v>0</v>
      </c>
      <c r="AA34" s="128">
        <v>0</v>
      </c>
      <c r="AB34" s="128">
        <v>0</v>
      </c>
      <c r="AC34" s="128">
        <v>0</v>
      </c>
      <c r="AD34" s="128">
        <v>0</v>
      </c>
      <c r="AE34" s="128">
        <v>0</v>
      </c>
      <c r="AF34" s="128">
        <v>0</v>
      </c>
      <c r="AG34" s="128">
        <v>0</v>
      </c>
      <c r="AH34" s="128">
        <v>0</v>
      </c>
      <c r="AI34" s="128">
        <v>0</v>
      </c>
      <c r="AJ34" s="128">
        <v>0</v>
      </c>
      <c r="AK34" s="128">
        <v>0</v>
      </c>
      <c r="AL34" s="128">
        <v>0</v>
      </c>
      <c r="AM34" s="128">
        <v>0</v>
      </c>
      <c r="AN34" s="128">
        <v>0</v>
      </c>
      <c r="AO34" s="128">
        <v>0</v>
      </c>
      <c r="AP34" s="128">
        <v>0</v>
      </c>
      <c r="AQ34" s="128">
        <v>0</v>
      </c>
      <c r="AR34" s="128">
        <v>0</v>
      </c>
      <c r="AS34" s="128">
        <v>0</v>
      </c>
      <c r="AT34" s="128">
        <v>0</v>
      </c>
      <c r="AU34" s="128">
        <v>0</v>
      </c>
      <c r="AV34" s="128">
        <v>0</v>
      </c>
      <c r="AW34" s="128">
        <v>0</v>
      </c>
      <c r="AX34" s="128">
        <v>0</v>
      </c>
      <c r="AY34" s="128">
        <v>0</v>
      </c>
      <c r="AZ34" s="128">
        <v>0</v>
      </c>
      <c r="BA34" s="128">
        <v>0</v>
      </c>
      <c r="BB34" s="128">
        <v>0</v>
      </c>
      <c r="BC34" s="128">
        <v>0</v>
      </c>
      <c r="BD34" s="128">
        <v>0</v>
      </c>
      <c r="BE34" s="128">
        <v>0</v>
      </c>
      <c r="BF34" s="128">
        <v>0</v>
      </c>
      <c r="BG34" s="128">
        <v>0</v>
      </c>
      <c r="BH34" s="128">
        <v>0</v>
      </c>
      <c r="BI34" s="128">
        <v>0</v>
      </c>
      <c r="BJ34" s="128">
        <v>0</v>
      </c>
      <c r="BK34" s="128">
        <v>0</v>
      </c>
      <c r="BL34" s="128">
        <v>0</v>
      </c>
      <c r="BM34" s="128">
        <v>0</v>
      </c>
      <c r="BN34" s="128">
        <v>0</v>
      </c>
      <c r="BO34" s="128">
        <v>0</v>
      </c>
      <c r="BP34" s="128">
        <v>0</v>
      </c>
      <c r="BQ34" s="128">
        <v>0</v>
      </c>
      <c r="BR34" s="128">
        <v>0</v>
      </c>
      <c r="BS34" s="128">
        <v>0</v>
      </c>
      <c r="BT34" s="128">
        <v>0</v>
      </c>
      <c r="BU34" s="128">
        <v>0</v>
      </c>
      <c r="BV34" s="128">
        <v>0</v>
      </c>
      <c r="BW34" s="128">
        <v>0</v>
      </c>
      <c r="BX34" s="128">
        <v>0</v>
      </c>
      <c r="BY34" s="128">
        <v>0</v>
      </c>
      <c r="BZ34" s="128">
        <v>0</v>
      </c>
      <c r="CA34" s="128">
        <v>0</v>
      </c>
      <c r="CB34" s="128">
        <v>0</v>
      </c>
      <c r="CC34" s="128">
        <v>0</v>
      </c>
      <c r="CD34" s="128">
        <v>0</v>
      </c>
      <c r="CE34" s="128">
        <v>0</v>
      </c>
      <c r="CF34" s="128">
        <v>0</v>
      </c>
      <c r="CG34" s="128">
        <v>0</v>
      </c>
      <c r="CH34" s="128">
        <v>0</v>
      </c>
      <c r="CI34" s="128">
        <v>0</v>
      </c>
      <c r="CJ34" s="128">
        <v>0</v>
      </c>
      <c r="CK34" s="128">
        <v>0</v>
      </c>
      <c r="CL34" s="128">
        <v>0</v>
      </c>
      <c r="CM34" s="128">
        <v>0</v>
      </c>
      <c r="CN34" s="128">
        <v>0</v>
      </c>
      <c r="CO34" s="128">
        <v>0</v>
      </c>
      <c r="CP34" s="128">
        <v>0</v>
      </c>
      <c r="CQ34" s="128">
        <v>0</v>
      </c>
      <c r="CR34" s="128">
        <v>0</v>
      </c>
      <c r="CS34" s="128">
        <v>0</v>
      </c>
      <c r="CT34" s="128">
        <v>0</v>
      </c>
      <c r="CU34" s="128">
        <v>0</v>
      </c>
      <c r="CV34" s="128">
        <v>0</v>
      </c>
      <c r="CW34" s="128">
        <v>0</v>
      </c>
      <c r="CX34" s="128">
        <v>0</v>
      </c>
      <c r="CY34" s="128">
        <v>0</v>
      </c>
      <c r="CZ34" s="128">
        <v>0</v>
      </c>
      <c r="DA34" s="128">
        <v>0</v>
      </c>
      <c r="DB34" s="128">
        <v>0</v>
      </c>
      <c r="DC34" s="128">
        <v>0</v>
      </c>
      <c r="DD34" s="128">
        <v>0</v>
      </c>
      <c r="DE34" s="128">
        <v>0</v>
      </c>
      <c r="DF34" s="128">
        <v>0</v>
      </c>
    </row>
    <row r="35" spans="1:110" s="401" customFormat="1" ht="30" customHeight="1">
      <c r="A35" s="398"/>
      <c r="B35" s="399"/>
      <c r="C35" s="829" t="s">
        <v>121</v>
      </c>
      <c r="D35" s="829"/>
      <c r="E35" s="829"/>
      <c r="F35" s="767">
        <v>0</v>
      </c>
      <c r="G35" s="399"/>
      <c r="H35" s="398"/>
      <c r="I35" s="398"/>
      <c r="J35" s="399"/>
      <c r="K35" s="400"/>
      <c r="O35" s="410"/>
      <c r="P35" s="410"/>
      <c r="Q35" s="410"/>
      <c r="U35" s="400"/>
      <c r="Y35" s="410"/>
      <c r="Z35" s="410"/>
      <c r="AA35" s="410"/>
      <c r="AE35" s="400"/>
      <c r="AI35" s="410"/>
      <c r="AJ35" s="410"/>
      <c r="AK35" s="410"/>
      <c r="AO35" s="400"/>
      <c r="AS35" s="410"/>
      <c r="AT35" s="410"/>
      <c r="AU35" s="410"/>
      <c r="AY35" s="400"/>
      <c r="BC35" s="410"/>
      <c r="BD35" s="410"/>
      <c r="BE35" s="410"/>
      <c r="BI35" s="400"/>
      <c r="BM35" s="410"/>
      <c r="BN35" s="410"/>
      <c r="BO35" s="410"/>
      <c r="BS35" s="400"/>
      <c r="BW35" s="410"/>
      <c r="BX35" s="410"/>
      <c r="BY35" s="410"/>
      <c r="CC35" s="400"/>
      <c r="CG35" s="410"/>
      <c r="CH35" s="410"/>
      <c r="CI35" s="410"/>
      <c r="CM35" s="400"/>
      <c r="CQ35" s="410"/>
      <c r="CR35" s="410"/>
      <c r="CS35" s="410"/>
      <c r="CW35" s="400"/>
      <c r="DA35" s="410"/>
      <c r="DB35" s="410"/>
      <c r="DC35" s="410"/>
    </row>
    <row r="36" spans="1:110" ht="18" customHeight="1">
      <c r="A36" s="404"/>
      <c r="B36" s="404"/>
      <c r="C36" s="404"/>
      <c r="D36" s="404"/>
      <c r="E36" s="404"/>
      <c r="F36" s="404"/>
      <c r="G36" s="404"/>
      <c r="H36" s="404"/>
      <c r="I36" s="399"/>
      <c r="J36" s="402"/>
      <c r="K36" s="403" t="str">
        <f t="shared" ref="K36:AP36" si="33">K4</f>
        <v>UNIT 1</v>
      </c>
      <c r="L36" s="403" t="str">
        <f t="shared" si="33"/>
        <v>UNIT 2</v>
      </c>
      <c r="M36" s="403" t="str">
        <f t="shared" si="33"/>
        <v>UNIT 3</v>
      </c>
      <c r="N36" s="403" t="str">
        <f t="shared" si="33"/>
        <v>UNIT 4</v>
      </c>
      <c r="O36" s="403" t="str">
        <f t="shared" si="33"/>
        <v>UNIT 5</v>
      </c>
      <c r="P36" s="403" t="str">
        <f t="shared" si="33"/>
        <v>UNIT 6</v>
      </c>
      <c r="Q36" s="403" t="str">
        <f t="shared" si="33"/>
        <v>UNIT 7</v>
      </c>
      <c r="R36" s="403" t="str">
        <f t="shared" si="33"/>
        <v>UNIT 8</v>
      </c>
      <c r="S36" s="403" t="str">
        <f t="shared" si="33"/>
        <v>UNIT 9</v>
      </c>
      <c r="T36" s="403" t="str">
        <f t="shared" si="33"/>
        <v>UNIT 10</v>
      </c>
      <c r="U36" s="403" t="str">
        <f t="shared" si="33"/>
        <v>UNIT 11</v>
      </c>
      <c r="V36" s="403" t="str">
        <f t="shared" si="33"/>
        <v>UNIT 12</v>
      </c>
      <c r="W36" s="403" t="str">
        <f t="shared" si="33"/>
        <v>UNIT 13</v>
      </c>
      <c r="X36" s="403" t="str">
        <f t="shared" si="33"/>
        <v>UNIT 14</v>
      </c>
      <c r="Y36" s="403" t="str">
        <f t="shared" si="33"/>
        <v>UNIT 15</v>
      </c>
      <c r="Z36" s="403" t="str">
        <f t="shared" si="33"/>
        <v>UNIT 16</v>
      </c>
      <c r="AA36" s="403" t="str">
        <f t="shared" si="33"/>
        <v>UNIT 17</v>
      </c>
      <c r="AB36" s="403" t="str">
        <f t="shared" si="33"/>
        <v>UNIT 18</v>
      </c>
      <c r="AC36" s="403" t="str">
        <f t="shared" si="33"/>
        <v>UNIT 19</v>
      </c>
      <c r="AD36" s="403" t="str">
        <f t="shared" si="33"/>
        <v>UNIT 20</v>
      </c>
      <c r="AE36" s="403" t="str">
        <f t="shared" si="33"/>
        <v>UNIT 21</v>
      </c>
      <c r="AF36" s="403" t="str">
        <f t="shared" si="33"/>
        <v>UNIT 22</v>
      </c>
      <c r="AG36" s="403" t="str">
        <f t="shared" si="33"/>
        <v>UNIT 23</v>
      </c>
      <c r="AH36" s="403" t="str">
        <f t="shared" si="33"/>
        <v>UNIT 24</v>
      </c>
      <c r="AI36" s="403" t="str">
        <f t="shared" si="33"/>
        <v>UNIT 25</v>
      </c>
      <c r="AJ36" s="403" t="str">
        <f t="shared" si="33"/>
        <v>UNIT 26</v>
      </c>
      <c r="AK36" s="403" t="str">
        <f t="shared" si="33"/>
        <v>UNIT 27</v>
      </c>
      <c r="AL36" s="403" t="str">
        <f t="shared" si="33"/>
        <v>UNIT 28</v>
      </c>
      <c r="AM36" s="403" t="str">
        <f t="shared" si="33"/>
        <v>UNIT 29</v>
      </c>
      <c r="AN36" s="403" t="str">
        <f t="shared" si="33"/>
        <v>UNIT 30</v>
      </c>
      <c r="AO36" s="403" t="str">
        <f t="shared" si="33"/>
        <v>UNIT 31</v>
      </c>
      <c r="AP36" s="403" t="str">
        <f t="shared" si="33"/>
        <v>UNIT 32</v>
      </c>
      <c r="AQ36" s="403" t="str">
        <f t="shared" ref="AQ36:BV36" si="34">AQ4</f>
        <v>UNIT 33</v>
      </c>
      <c r="AR36" s="403" t="str">
        <f t="shared" si="34"/>
        <v>UNIT 34</v>
      </c>
      <c r="AS36" s="403" t="str">
        <f t="shared" si="34"/>
        <v>UNIT 35</v>
      </c>
      <c r="AT36" s="403" t="str">
        <f t="shared" si="34"/>
        <v>UNIT 36</v>
      </c>
      <c r="AU36" s="403" t="str">
        <f t="shared" si="34"/>
        <v>UNIT 37</v>
      </c>
      <c r="AV36" s="403" t="str">
        <f t="shared" si="34"/>
        <v>UNIT 38</v>
      </c>
      <c r="AW36" s="403" t="str">
        <f t="shared" si="34"/>
        <v>UNIT 39</v>
      </c>
      <c r="AX36" s="403" t="str">
        <f t="shared" si="34"/>
        <v>UNIT 40</v>
      </c>
      <c r="AY36" s="403" t="str">
        <f t="shared" si="34"/>
        <v>UNIT 41</v>
      </c>
      <c r="AZ36" s="403" t="str">
        <f t="shared" si="34"/>
        <v>UNIT 42</v>
      </c>
      <c r="BA36" s="403" t="str">
        <f t="shared" si="34"/>
        <v>UNIT 43</v>
      </c>
      <c r="BB36" s="403" t="str">
        <f t="shared" si="34"/>
        <v>UNIT 44</v>
      </c>
      <c r="BC36" s="403" t="str">
        <f t="shared" si="34"/>
        <v>UNIT 45</v>
      </c>
      <c r="BD36" s="403" t="str">
        <f t="shared" si="34"/>
        <v>UNIT 46</v>
      </c>
      <c r="BE36" s="403" t="str">
        <f t="shared" si="34"/>
        <v>UNIT 47</v>
      </c>
      <c r="BF36" s="403" t="str">
        <f t="shared" si="34"/>
        <v>UNIT 48</v>
      </c>
      <c r="BG36" s="403" t="str">
        <f t="shared" si="34"/>
        <v>UNIT 49</v>
      </c>
      <c r="BH36" s="403" t="str">
        <f t="shared" si="34"/>
        <v>UNIT 50</v>
      </c>
      <c r="BI36" s="403" t="str">
        <f t="shared" si="34"/>
        <v>UNIT 51</v>
      </c>
      <c r="BJ36" s="403" t="str">
        <f t="shared" si="34"/>
        <v>UNIT 52</v>
      </c>
      <c r="BK36" s="403" t="str">
        <f t="shared" si="34"/>
        <v>UNIT 53</v>
      </c>
      <c r="BL36" s="403" t="str">
        <f t="shared" si="34"/>
        <v>UNIT 54</v>
      </c>
      <c r="BM36" s="403" t="str">
        <f t="shared" si="34"/>
        <v>UNIT 55</v>
      </c>
      <c r="BN36" s="403" t="str">
        <f t="shared" si="34"/>
        <v>UNIT 56</v>
      </c>
      <c r="BO36" s="403" t="str">
        <f t="shared" si="34"/>
        <v>UNIT 57</v>
      </c>
      <c r="BP36" s="403" t="str">
        <f t="shared" si="34"/>
        <v>UNIT 58</v>
      </c>
      <c r="BQ36" s="403" t="str">
        <f t="shared" si="34"/>
        <v>UNIT 59</v>
      </c>
      <c r="BR36" s="403" t="str">
        <f t="shared" si="34"/>
        <v>UNIT 60</v>
      </c>
      <c r="BS36" s="403" t="str">
        <f t="shared" si="34"/>
        <v>UNIT 61</v>
      </c>
      <c r="BT36" s="403" t="str">
        <f t="shared" si="34"/>
        <v>UNIT 62</v>
      </c>
      <c r="BU36" s="403" t="str">
        <f t="shared" si="34"/>
        <v>UNIT 63</v>
      </c>
      <c r="BV36" s="403" t="str">
        <f t="shared" si="34"/>
        <v>UNIT 64</v>
      </c>
      <c r="BW36" s="403" t="str">
        <f t="shared" ref="BW36:DF36" si="35">BW4</f>
        <v>UNIT 65</v>
      </c>
      <c r="BX36" s="403" t="str">
        <f t="shared" si="35"/>
        <v>UNIT 66</v>
      </c>
      <c r="BY36" s="403" t="str">
        <f t="shared" si="35"/>
        <v>UNIT 67</v>
      </c>
      <c r="BZ36" s="403" t="str">
        <f t="shared" si="35"/>
        <v>UNIT 68</v>
      </c>
      <c r="CA36" s="403" t="str">
        <f t="shared" si="35"/>
        <v>UNIT 69</v>
      </c>
      <c r="CB36" s="403" t="str">
        <f t="shared" si="35"/>
        <v>UNIT 70</v>
      </c>
      <c r="CC36" s="403" t="str">
        <f t="shared" si="35"/>
        <v>UNIT 71</v>
      </c>
      <c r="CD36" s="403" t="str">
        <f t="shared" si="35"/>
        <v>UNIT 72</v>
      </c>
      <c r="CE36" s="403" t="str">
        <f t="shared" si="35"/>
        <v>UNIT 73</v>
      </c>
      <c r="CF36" s="403" t="str">
        <f t="shared" si="35"/>
        <v>UNIT 74</v>
      </c>
      <c r="CG36" s="403" t="str">
        <f t="shared" si="35"/>
        <v>UNIT 75</v>
      </c>
      <c r="CH36" s="403" t="str">
        <f t="shared" si="35"/>
        <v>UNIT 76</v>
      </c>
      <c r="CI36" s="403" t="str">
        <f t="shared" si="35"/>
        <v>UNIT 77</v>
      </c>
      <c r="CJ36" s="403" t="str">
        <f t="shared" si="35"/>
        <v>UNIT 78</v>
      </c>
      <c r="CK36" s="403" t="str">
        <f t="shared" si="35"/>
        <v>UNIT 79</v>
      </c>
      <c r="CL36" s="403" t="str">
        <f t="shared" si="35"/>
        <v>UNIT 80</v>
      </c>
      <c r="CM36" s="403" t="str">
        <f t="shared" si="35"/>
        <v>UNIT 81</v>
      </c>
      <c r="CN36" s="403" t="str">
        <f t="shared" si="35"/>
        <v>UNIT 82</v>
      </c>
      <c r="CO36" s="403" t="str">
        <f t="shared" si="35"/>
        <v>UNIT 83</v>
      </c>
      <c r="CP36" s="403" t="str">
        <f t="shared" si="35"/>
        <v>UNIT 84</v>
      </c>
      <c r="CQ36" s="403" t="str">
        <f t="shared" si="35"/>
        <v>UNIT 85</v>
      </c>
      <c r="CR36" s="403" t="str">
        <f t="shared" si="35"/>
        <v>UNIT 86</v>
      </c>
      <c r="CS36" s="403" t="str">
        <f t="shared" si="35"/>
        <v>UNIT 87</v>
      </c>
      <c r="CT36" s="403" t="str">
        <f t="shared" si="35"/>
        <v>UNIT 88</v>
      </c>
      <c r="CU36" s="403" t="str">
        <f t="shared" si="35"/>
        <v>UNIT 89</v>
      </c>
      <c r="CV36" s="403" t="str">
        <f t="shared" si="35"/>
        <v>UNIT 90</v>
      </c>
      <c r="CW36" s="403" t="str">
        <f t="shared" si="35"/>
        <v>UNIT 91</v>
      </c>
      <c r="CX36" s="403" t="str">
        <f t="shared" si="35"/>
        <v>UNIT 92</v>
      </c>
      <c r="CY36" s="403" t="str">
        <f t="shared" si="35"/>
        <v>UNIT 93</v>
      </c>
      <c r="CZ36" s="403" t="str">
        <f t="shared" si="35"/>
        <v>UNIT 94</v>
      </c>
      <c r="DA36" s="403" t="str">
        <f t="shared" si="35"/>
        <v>UNIT 95</v>
      </c>
      <c r="DB36" s="403" t="str">
        <f t="shared" si="35"/>
        <v>UNIT 96</v>
      </c>
      <c r="DC36" s="403" t="str">
        <f t="shared" si="35"/>
        <v>UNIT 97</v>
      </c>
      <c r="DD36" s="403" t="str">
        <f t="shared" si="35"/>
        <v>UNIT 98</v>
      </c>
      <c r="DE36" s="403" t="str">
        <f t="shared" si="35"/>
        <v>UNIT 99</v>
      </c>
      <c r="DF36" s="403" t="str">
        <f t="shared" si="35"/>
        <v>UNIT 100</v>
      </c>
    </row>
    <row r="37" spans="1:110" ht="27" customHeight="1">
      <c r="A37" s="404"/>
      <c r="B37" s="431" t="str">
        <f>Weighting!C16</f>
        <v>EN 5.0</v>
      </c>
      <c r="C37" s="825" t="str">
        <f>Weighting!D16</f>
        <v>ECOLOGY</v>
      </c>
      <c r="D37" s="825"/>
      <c r="E37" s="825"/>
      <c r="F37" s="449" t="s">
        <v>170</v>
      </c>
      <c r="G37" s="449"/>
      <c r="H37" s="404"/>
      <c r="I37" s="404"/>
      <c r="J37" s="402"/>
      <c r="K37" s="442">
        <f t="shared" ref="K37:AP37" si="36">K43*$H$141</f>
        <v>0</v>
      </c>
      <c r="L37" s="442">
        <f t="shared" si="36"/>
        <v>0</v>
      </c>
      <c r="M37" s="442">
        <f t="shared" si="36"/>
        <v>0</v>
      </c>
      <c r="N37" s="442">
        <f t="shared" si="36"/>
        <v>0</v>
      </c>
      <c r="O37" s="442">
        <f t="shared" si="36"/>
        <v>0</v>
      </c>
      <c r="P37" s="442">
        <f t="shared" si="36"/>
        <v>0</v>
      </c>
      <c r="Q37" s="442">
        <f t="shared" si="36"/>
        <v>0</v>
      </c>
      <c r="R37" s="442">
        <f t="shared" si="36"/>
        <v>0</v>
      </c>
      <c r="S37" s="442">
        <f t="shared" si="36"/>
        <v>0</v>
      </c>
      <c r="T37" s="442">
        <f t="shared" si="36"/>
        <v>0</v>
      </c>
      <c r="U37" s="442">
        <f t="shared" si="36"/>
        <v>0</v>
      </c>
      <c r="V37" s="442">
        <f t="shared" si="36"/>
        <v>0</v>
      </c>
      <c r="W37" s="442">
        <f t="shared" si="36"/>
        <v>0</v>
      </c>
      <c r="X37" s="442">
        <f t="shared" si="36"/>
        <v>0</v>
      </c>
      <c r="Y37" s="442">
        <f t="shared" si="36"/>
        <v>0</v>
      </c>
      <c r="Z37" s="442">
        <f t="shared" si="36"/>
        <v>0</v>
      </c>
      <c r="AA37" s="442">
        <f t="shared" si="36"/>
        <v>0</v>
      </c>
      <c r="AB37" s="442">
        <f t="shared" si="36"/>
        <v>0</v>
      </c>
      <c r="AC37" s="442">
        <f t="shared" si="36"/>
        <v>0</v>
      </c>
      <c r="AD37" s="442">
        <f t="shared" si="36"/>
        <v>0</v>
      </c>
      <c r="AE37" s="442">
        <f t="shared" si="36"/>
        <v>0</v>
      </c>
      <c r="AF37" s="442">
        <f t="shared" si="36"/>
        <v>0</v>
      </c>
      <c r="AG37" s="442">
        <f t="shared" si="36"/>
        <v>0</v>
      </c>
      <c r="AH37" s="442">
        <f t="shared" si="36"/>
        <v>0</v>
      </c>
      <c r="AI37" s="442">
        <f t="shared" si="36"/>
        <v>0</v>
      </c>
      <c r="AJ37" s="442">
        <f t="shared" si="36"/>
        <v>0</v>
      </c>
      <c r="AK37" s="442">
        <f t="shared" si="36"/>
        <v>0</v>
      </c>
      <c r="AL37" s="442">
        <f t="shared" si="36"/>
        <v>0</v>
      </c>
      <c r="AM37" s="442">
        <f t="shared" si="36"/>
        <v>0</v>
      </c>
      <c r="AN37" s="442">
        <f t="shared" si="36"/>
        <v>0</v>
      </c>
      <c r="AO37" s="442">
        <f t="shared" si="36"/>
        <v>0</v>
      </c>
      <c r="AP37" s="442">
        <f t="shared" si="36"/>
        <v>0</v>
      </c>
      <c r="AQ37" s="442">
        <f t="shared" ref="AQ37:BV37" si="37">AQ43*$H$141</f>
        <v>0</v>
      </c>
      <c r="AR37" s="442">
        <f t="shared" si="37"/>
        <v>0</v>
      </c>
      <c r="AS37" s="442">
        <f t="shared" si="37"/>
        <v>0</v>
      </c>
      <c r="AT37" s="442">
        <f t="shared" si="37"/>
        <v>0</v>
      </c>
      <c r="AU37" s="442">
        <f t="shared" si="37"/>
        <v>0</v>
      </c>
      <c r="AV37" s="442">
        <f t="shared" si="37"/>
        <v>0</v>
      </c>
      <c r="AW37" s="442">
        <f t="shared" si="37"/>
        <v>0</v>
      </c>
      <c r="AX37" s="442">
        <f t="shared" si="37"/>
        <v>0</v>
      </c>
      <c r="AY37" s="442">
        <f t="shared" si="37"/>
        <v>0</v>
      </c>
      <c r="AZ37" s="442">
        <f t="shared" si="37"/>
        <v>0</v>
      </c>
      <c r="BA37" s="442">
        <f t="shared" si="37"/>
        <v>0</v>
      </c>
      <c r="BB37" s="442">
        <f t="shared" si="37"/>
        <v>0</v>
      </c>
      <c r="BC37" s="442">
        <f t="shared" si="37"/>
        <v>0</v>
      </c>
      <c r="BD37" s="442">
        <f t="shared" si="37"/>
        <v>0</v>
      </c>
      <c r="BE37" s="442">
        <f t="shared" si="37"/>
        <v>0</v>
      </c>
      <c r="BF37" s="442">
        <f t="shared" si="37"/>
        <v>0</v>
      </c>
      <c r="BG37" s="442">
        <f t="shared" si="37"/>
        <v>0</v>
      </c>
      <c r="BH37" s="442">
        <f t="shared" si="37"/>
        <v>0</v>
      </c>
      <c r="BI37" s="442">
        <f t="shared" si="37"/>
        <v>0</v>
      </c>
      <c r="BJ37" s="442">
        <f t="shared" si="37"/>
        <v>0</v>
      </c>
      <c r="BK37" s="442">
        <f t="shared" si="37"/>
        <v>0</v>
      </c>
      <c r="BL37" s="442">
        <f t="shared" si="37"/>
        <v>0</v>
      </c>
      <c r="BM37" s="442">
        <f t="shared" si="37"/>
        <v>0</v>
      </c>
      <c r="BN37" s="442">
        <f t="shared" si="37"/>
        <v>0</v>
      </c>
      <c r="BO37" s="442">
        <f t="shared" si="37"/>
        <v>0</v>
      </c>
      <c r="BP37" s="442">
        <f t="shared" si="37"/>
        <v>0</v>
      </c>
      <c r="BQ37" s="442">
        <f t="shared" si="37"/>
        <v>0</v>
      </c>
      <c r="BR37" s="442">
        <f t="shared" si="37"/>
        <v>0</v>
      </c>
      <c r="BS37" s="442">
        <f t="shared" si="37"/>
        <v>0</v>
      </c>
      <c r="BT37" s="442">
        <f t="shared" si="37"/>
        <v>0</v>
      </c>
      <c r="BU37" s="442">
        <f t="shared" si="37"/>
        <v>0</v>
      </c>
      <c r="BV37" s="442">
        <f t="shared" si="37"/>
        <v>0</v>
      </c>
      <c r="BW37" s="442">
        <f t="shared" ref="BW37:DF37" si="38">BW43*$H$141</f>
        <v>0</v>
      </c>
      <c r="BX37" s="442">
        <f t="shared" si="38"/>
        <v>0</v>
      </c>
      <c r="BY37" s="442">
        <f t="shared" si="38"/>
        <v>0</v>
      </c>
      <c r="BZ37" s="442">
        <f t="shared" si="38"/>
        <v>0</v>
      </c>
      <c r="CA37" s="442">
        <f t="shared" si="38"/>
        <v>0</v>
      </c>
      <c r="CB37" s="442">
        <f t="shared" si="38"/>
        <v>0</v>
      </c>
      <c r="CC37" s="442">
        <f t="shared" si="38"/>
        <v>0</v>
      </c>
      <c r="CD37" s="442">
        <f t="shared" si="38"/>
        <v>0</v>
      </c>
      <c r="CE37" s="442">
        <f t="shared" si="38"/>
        <v>0</v>
      </c>
      <c r="CF37" s="442">
        <f t="shared" si="38"/>
        <v>0</v>
      </c>
      <c r="CG37" s="442">
        <f t="shared" si="38"/>
        <v>0</v>
      </c>
      <c r="CH37" s="442">
        <f t="shared" si="38"/>
        <v>0</v>
      </c>
      <c r="CI37" s="442">
        <f t="shared" si="38"/>
        <v>0</v>
      </c>
      <c r="CJ37" s="442">
        <f t="shared" si="38"/>
        <v>0</v>
      </c>
      <c r="CK37" s="442">
        <f t="shared" si="38"/>
        <v>0</v>
      </c>
      <c r="CL37" s="442">
        <f t="shared" si="38"/>
        <v>0</v>
      </c>
      <c r="CM37" s="442">
        <f t="shared" si="38"/>
        <v>0</v>
      </c>
      <c r="CN37" s="442">
        <f t="shared" si="38"/>
        <v>0</v>
      </c>
      <c r="CO37" s="442">
        <f t="shared" si="38"/>
        <v>0</v>
      </c>
      <c r="CP37" s="442">
        <f t="shared" si="38"/>
        <v>0</v>
      </c>
      <c r="CQ37" s="442">
        <f t="shared" si="38"/>
        <v>0</v>
      </c>
      <c r="CR37" s="442">
        <f t="shared" si="38"/>
        <v>0</v>
      </c>
      <c r="CS37" s="442">
        <f t="shared" si="38"/>
        <v>0</v>
      </c>
      <c r="CT37" s="442">
        <f t="shared" si="38"/>
        <v>0</v>
      </c>
      <c r="CU37" s="442">
        <f t="shared" si="38"/>
        <v>0</v>
      </c>
      <c r="CV37" s="442">
        <f t="shared" si="38"/>
        <v>0</v>
      </c>
      <c r="CW37" s="442">
        <f t="shared" si="38"/>
        <v>0</v>
      </c>
      <c r="CX37" s="442">
        <f t="shared" si="38"/>
        <v>0</v>
      </c>
      <c r="CY37" s="442">
        <f t="shared" si="38"/>
        <v>0</v>
      </c>
      <c r="CZ37" s="442">
        <f t="shared" si="38"/>
        <v>0</v>
      </c>
      <c r="DA37" s="442">
        <f t="shared" si="38"/>
        <v>0</v>
      </c>
      <c r="DB37" s="442">
        <f t="shared" si="38"/>
        <v>0</v>
      </c>
      <c r="DC37" s="442">
        <f t="shared" si="38"/>
        <v>0</v>
      </c>
      <c r="DD37" s="442">
        <f t="shared" si="38"/>
        <v>0</v>
      </c>
      <c r="DE37" s="442">
        <f t="shared" si="38"/>
        <v>0</v>
      </c>
      <c r="DF37" s="442">
        <f t="shared" si="38"/>
        <v>0</v>
      </c>
    </row>
    <row r="38" spans="1:110" ht="1.5" customHeight="1">
      <c r="A38" s="404"/>
      <c r="B38" s="437"/>
      <c r="C38" s="845"/>
      <c r="D38" s="845"/>
      <c r="E38" s="845"/>
      <c r="F38" s="450"/>
      <c r="G38" s="450"/>
      <c r="H38" s="404"/>
      <c r="I38" s="398"/>
      <c r="J38" s="402"/>
      <c r="K38" s="406"/>
      <c r="L38" s="451"/>
      <c r="M38" s="451"/>
      <c r="N38" s="451"/>
      <c r="O38" s="452"/>
      <c r="P38" s="451"/>
      <c r="Q38" s="451"/>
      <c r="R38" s="451"/>
      <c r="S38" s="451"/>
      <c r="T38" s="451"/>
      <c r="U38" s="406"/>
      <c r="V38" s="451"/>
      <c r="W38" s="451"/>
      <c r="X38" s="451"/>
      <c r="Y38" s="452"/>
      <c r="Z38" s="451"/>
      <c r="AA38" s="451"/>
      <c r="AB38" s="451"/>
      <c r="AC38" s="451"/>
      <c r="AD38" s="451"/>
      <c r="AE38" s="406"/>
      <c r="AF38" s="451"/>
      <c r="AG38" s="451"/>
      <c r="AH38" s="451"/>
      <c r="AI38" s="452"/>
      <c r="AJ38" s="451"/>
      <c r="AK38" s="451"/>
      <c r="AL38" s="451"/>
      <c r="AM38" s="451"/>
      <c r="AN38" s="451"/>
      <c r="AO38" s="406"/>
      <c r="AP38" s="451"/>
      <c r="AQ38" s="451"/>
      <c r="AR38" s="451"/>
      <c r="AS38" s="452"/>
      <c r="AT38" s="451"/>
      <c r="AU38" s="451"/>
      <c r="AV38" s="451"/>
      <c r="AW38" s="451"/>
      <c r="AX38" s="451"/>
      <c r="AY38" s="406"/>
      <c r="AZ38" s="451"/>
      <c r="BA38" s="451"/>
      <c r="BB38" s="451"/>
      <c r="BC38" s="452"/>
      <c r="BD38" s="451"/>
      <c r="BE38" s="451"/>
      <c r="BF38" s="451"/>
      <c r="BG38" s="451"/>
      <c r="BH38" s="451"/>
      <c r="BI38" s="406"/>
      <c r="BJ38" s="451"/>
      <c r="BK38" s="451"/>
      <c r="BL38" s="451"/>
      <c r="BM38" s="452"/>
      <c r="BN38" s="451"/>
      <c r="BO38" s="451"/>
      <c r="BP38" s="451"/>
      <c r="BQ38" s="451"/>
      <c r="BR38" s="451"/>
      <c r="BS38" s="406"/>
      <c r="BT38" s="451"/>
      <c r="BU38" s="451"/>
      <c r="BV38" s="451"/>
      <c r="BW38" s="452"/>
      <c r="BX38" s="451"/>
      <c r="BY38" s="451"/>
      <c r="BZ38" s="451"/>
      <c r="CA38" s="451"/>
      <c r="CB38" s="451"/>
      <c r="CC38" s="406"/>
      <c r="CD38" s="451"/>
      <c r="CE38" s="451"/>
      <c r="CF38" s="451"/>
      <c r="CG38" s="452"/>
      <c r="CH38" s="451"/>
      <c r="CI38" s="451"/>
      <c r="CJ38" s="451"/>
      <c r="CK38" s="451"/>
      <c r="CL38" s="451"/>
      <c r="CM38" s="406"/>
      <c r="CN38" s="451"/>
      <c r="CO38" s="451"/>
      <c r="CP38" s="451"/>
      <c r="CQ38" s="452"/>
      <c r="CR38" s="451"/>
      <c r="CS38" s="451"/>
      <c r="CT38" s="451"/>
      <c r="CU38" s="451"/>
      <c r="CV38" s="451"/>
      <c r="CW38" s="406"/>
      <c r="CX38" s="451"/>
      <c r="CY38" s="451"/>
      <c r="CZ38" s="451"/>
      <c r="DA38" s="452"/>
      <c r="DB38" s="451"/>
      <c r="DC38" s="451"/>
      <c r="DD38" s="451"/>
      <c r="DE38" s="451"/>
      <c r="DF38" s="451"/>
    </row>
    <row r="39" spans="1:110" ht="30" customHeight="1">
      <c r="A39" s="404"/>
      <c r="B39" s="402"/>
      <c r="C39" s="402"/>
      <c r="D39" s="402"/>
      <c r="E39" s="402"/>
      <c r="F39" s="402"/>
      <c r="G39" s="402">
        <v>6</v>
      </c>
      <c r="H39" s="402"/>
      <c r="I39" s="398"/>
      <c r="J39" s="402"/>
      <c r="K39" s="406"/>
      <c r="L39" s="451"/>
      <c r="M39" s="451"/>
      <c r="N39" s="451"/>
      <c r="O39" s="452"/>
      <c r="P39" s="451"/>
      <c r="Q39" s="451"/>
      <c r="R39" s="451"/>
      <c r="S39" s="451"/>
      <c r="T39" s="451"/>
      <c r="U39" s="406"/>
      <c r="V39" s="451"/>
      <c r="W39" s="451"/>
      <c r="X39" s="451"/>
      <c r="Y39" s="452"/>
      <c r="Z39" s="451"/>
      <c r="AA39" s="451"/>
      <c r="AB39" s="451"/>
      <c r="AC39" s="451"/>
      <c r="AD39" s="451"/>
      <c r="AE39" s="406"/>
      <c r="AF39" s="451"/>
      <c r="AG39" s="451"/>
      <c r="AH39" s="451"/>
      <c r="AI39" s="452"/>
      <c r="AJ39" s="451"/>
      <c r="AK39" s="451"/>
      <c r="AL39" s="451"/>
      <c r="AM39" s="451"/>
      <c r="AN39" s="451"/>
      <c r="AO39" s="406"/>
      <c r="AP39" s="451"/>
      <c r="AQ39" s="451"/>
      <c r="AR39" s="451"/>
      <c r="AS39" s="452"/>
      <c r="AT39" s="451"/>
      <c r="AU39" s="451"/>
      <c r="AV39" s="451"/>
      <c r="AW39" s="451"/>
      <c r="AX39" s="451"/>
      <c r="AY39" s="406"/>
      <c r="AZ39" s="451"/>
      <c r="BA39" s="451"/>
      <c r="BB39" s="451"/>
      <c r="BC39" s="452"/>
      <c r="BD39" s="451"/>
      <c r="BE39" s="451"/>
      <c r="BF39" s="451"/>
      <c r="BG39" s="451"/>
      <c r="BH39" s="451"/>
      <c r="BI39" s="406"/>
      <c r="BJ39" s="451"/>
      <c r="BK39" s="451"/>
      <c r="BL39" s="451"/>
      <c r="BM39" s="452"/>
      <c r="BN39" s="451"/>
      <c r="BO39" s="451"/>
      <c r="BP39" s="451"/>
      <c r="BQ39" s="451"/>
      <c r="BR39" s="451"/>
      <c r="BS39" s="406"/>
      <c r="BT39" s="451"/>
      <c r="BU39" s="451"/>
      <c r="BV39" s="451"/>
      <c r="BW39" s="452"/>
      <c r="BX39" s="451"/>
      <c r="BY39" s="451"/>
      <c r="BZ39" s="451"/>
      <c r="CA39" s="451"/>
      <c r="CB39" s="451"/>
      <c r="CC39" s="406"/>
      <c r="CD39" s="451"/>
      <c r="CE39" s="451"/>
      <c r="CF39" s="451"/>
      <c r="CG39" s="452"/>
      <c r="CH39" s="451"/>
      <c r="CI39" s="451"/>
      <c r="CJ39" s="451"/>
      <c r="CK39" s="451"/>
      <c r="CL39" s="451"/>
      <c r="CM39" s="406"/>
      <c r="CN39" s="451"/>
      <c r="CO39" s="451"/>
      <c r="CP39" s="451"/>
      <c r="CQ39" s="452"/>
      <c r="CR39" s="451"/>
      <c r="CS39" s="451"/>
      <c r="CT39" s="451"/>
      <c r="CU39" s="451"/>
      <c r="CV39" s="451"/>
      <c r="CW39" s="406"/>
      <c r="CX39" s="451"/>
      <c r="CY39" s="451"/>
      <c r="CZ39" s="451"/>
      <c r="DA39" s="452"/>
      <c r="DB39" s="451"/>
      <c r="DC39" s="451"/>
      <c r="DD39" s="451"/>
      <c r="DE39" s="451"/>
      <c r="DF39" s="451"/>
    </row>
    <row r="40" spans="1:110" ht="30" customHeight="1">
      <c r="A40" s="404"/>
      <c r="B40" s="402"/>
      <c r="C40" s="828" t="s">
        <v>767</v>
      </c>
      <c r="D40" s="828"/>
      <c r="E40" s="828"/>
      <c r="F40" s="453" t="s">
        <v>709</v>
      </c>
      <c r="G40" s="402">
        <v>5</v>
      </c>
      <c r="H40" s="402"/>
      <c r="I40" s="398"/>
      <c r="J40" s="402"/>
      <c r="K40" s="406"/>
      <c r="L40" s="451"/>
      <c r="M40" s="451"/>
      <c r="N40" s="451"/>
      <c r="O40" s="452"/>
      <c r="P40" s="451"/>
      <c r="Q40" s="451"/>
      <c r="R40" s="451"/>
      <c r="S40" s="451"/>
      <c r="T40" s="451"/>
      <c r="U40" s="406"/>
      <c r="V40" s="451"/>
      <c r="W40" s="451"/>
      <c r="X40" s="451"/>
      <c r="Y40" s="452"/>
      <c r="Z40" s="451"/>
      <c r="AA40" s="451"/>
      <c r="AB40" s="451"/>
      <c r="AC40" s="451"/>
      <c r="AD40" s="451"/>
      <c r="AE40" s="406"/>
      <c r="AF40" s="451"/>
      <c r="AG40" s="451"/>
      <c r="AH40" s="451"/>
      <c r="AI40" s="452"/>
      <c r="AJ40" s="451"/>
      <c r="AK40" s="451"/>
      <c r="AL40" s="451"/>
      <c r="AM40" s="451"/>
      <c r="AN40" s="451"/>
      <c r="AO40" s="406"/>
      <c r="AP40" s="451"/>
      <c r="AQ40" s="451"/>
      <c r="AR40" s="451"/>
      <c r="AS40" s="452"/>
      <c r="AT40" s="451"/>
      <c r="AU40" s="451"/>
      <c r="AV40" s="451"/>
      <c r="AW40" s="451"/>
      <c r="AX40" s="451"/>
      <c r="AY40" s="406"/>
      <c r="AZ40" s="451"/>
      <c r="BA40" s="451"/>
      <c r="BB40" s="451"/>
      <c r="BC40" s="452"/>
      <c r="BD40" s="451"/>
      <c r="BE40" s="451"/>
      <c r="BF40" s="451"/>
      <c r="BG40" s="451"/>
      <c r="BH40" s="451"/>
      <c r="BI40" s="406"/>
      <c r="BJ40" s="451"/>
      <c r="BK40" s="451"/>
      <c r="BL40" s="451"/>
      <c r="BM40" s="452"/>
      <c r="BN40" s="451"/>
      <c r="BO40" s="451"/>
      <c r="BP40" s="451"/>
      <c r="BQ40" s="451"/>
      <c r="BR40" s="451"/>
      <c r="BS40" s="406"/>
      <c r="BT40" s="451"/>
      <c r="BU40" s="451"/>
      <c r="BV40" s="451"/>
      <c r="BW40" s="452"/>
      <c r="BX40" s="451"/>
      <c r="BY40" s="451"/>
      <c r="BZ40" s="451"/>
      <c r="CA40" s="451"/>
      <c r="CB40" s="451"/>
      <c r="CC40" s="406"/>
      <c r="CD40" s="451"/>
      <c r="CE40" s="451"/>
      <c r="CF40" s="451"/>
      <c r="CG40" s="452"/>
      <c r="CH40" s="451"/>
      <c r="CI40" s="451"/>
      <c r="CJ40" s="451"/>
      <c r="CK40" s="451"/>
      <c r="CL40" s="451"/>
      <c r="CM40" s="406"/>
      <c r="CN40" s="451"/>
      <c r="CO40" s="451"/>
      <c r="CP40" s="451"/>
      <c r="CQ40" s="452"/>
      <c r="CR40" s="451"/>
      <c r="CS40" s="451"/>
      <c r="CT40" s="451"/>
      <c r="CU40" s="451"/>
      <c r="CV40" s="451"/>
      <c r="CW40" s="406"/>
      <c r="CX40" s="451"/>
      <c r="CY40" s="451"/>
      <c r="CZ40" s="451"/>
      <c r="DA40" s="452"/>
      <c r="DB40" s="451"/>
      <c r="DC40" s="451"/>
      <c r="DD40" s="451"/>
      <c r="DE40" s="451"/>
      <c r="DF40" s="451"/>
    </row>
    <row r="41" spans="1:110" ht="30" customHeight="1">
      <c r="A41" s="404"/>
      <c r="B41" s="402"/>
      <c r="C41" s="454" t="s">
        <v>606</v>
      </c>
      <c r="D41" s="455"/>
      <c r="E41" s="455"/>
      <c r="F41" s="455"/>
      <c r="G41" s="402">
        <v>4</v>
      </c>
      <c r="H41" s="402"/>
      <c r="I41" s="398"/>
      <c r="J41" s="402"/>
      <c r="K41" s="406"/>
      <c r="L41" s="451"/>
      <c r="M41" s="451"/>
      <c r="N41" s="451"/>
      <c r="O41" s="452"/>
      <c r="P41" s="451"/>
      <c r="Q41" s="451"/>
      <c r="R41" s="451"/>
      <c r="S41" s="451"/>
      <c r="T41" s="451"/>
      <c r="U41" s="406"/>
      <c r="V41" s="451"/>
      <c r="W41" s="451"/>
      <c r="X41" s="451"/>
      <c r="Y41" s="452"/>
      <c r="Z41" s="451"/>
      <c r="AA41" s="451"/>
      <c r="AB41" s="451"/>
      <c r="AC41" s="451"/>
      <c r="AD41" s="451"/>
      <c r="AE41" s="406"/>
      <c r="AF41" s="451"/>
      <c r="AG41" s="451"/>
      <c r="AH41" s="451"/>
      <c r="AI41" s="452"/>
      <c r="AJ41" s="451"/>
      <c r="AK41" s="451"/>
      <c r="AL41" s="451"/>
      <c r="AM41" s="451"/>
      <c r="AN41" s="451"/>
      <c r="AO41" s="406"/>
      <c r="AP41" s="451"/>
      <c r="AQ41" s="451"/>
      <c r="AR41" s="451"/>
      <c r="AS41" s="452"/>
      <c r="AT41" s="451"/>
      <c r="AU41" s="451"/>
      <c r="AV41" s="451"/>
      <c r="AW41" s="451"/>
      <c r="AX41" s="451"/>
      <c r="AY41" s="406"/>
      <c r="AZ41" s="451"/>
      <c r="BA41" s="451"/>
      <c r="BB41" s="451"/>
      <c r="BC41" s="452"/>
      <c r="BD41" s="451"/>
      <c r="BE41" s="451"/>
      <c r="BF41" s="451"/>
      <c r="BG41" s="451"/>
      <c r="BH41" s="451"/>
      <c r="BI41" s="406"/>
      <c r="BJ41" s="451"/>
      <c r="BK41" s="451"/>
      <c r="BL41" s="451"/>
      <c r="BM41" s="452"/>
      <c r="BN41" s="451"/>
      <c r="BO41" s="451"/>
      <c r="BP41" s="451"/>
      <c r="BQ41" s="451"/>
      <c r="BR41" s="451"/>
      <c r="BS41" s="406"/>
      <c r="BT41" s="451"/>
      <c r="BU41" s="451"/>
      <c r="BV41" s="451"/>
      <c r="BW41" s="452"/>
      <c r="BX41" s="451"/>
      <c r="BY41" s="451"/>
      <c r="BZ41" s="451"/>
      <c r="CA41" s="451"/>
      <c r="CB41" s="451"/>
      <c r="CC41" s="406"/>
      <c r="CD41" s="451"/>
      <c r="CE41" s="451"/>
      <c r="CF41" s="451"/>
      <c r="CG41" s="452"/>
      <c r="CH41" s="451"/>
      <c r="CI41" s="451"/>
      <c r="CJ41" s="451"/>
      <c r="CK41" s="451"/>
      <c r="CL41" s="451"/>
      <c r="CM41" s="406"/>
      <c r="CN41" s="451"/>
      <c r="CO41" s="451"/>
      <c r="CP41" s="451"/>
      <c r="CQ41" s="452"/>
      <c r="CR41" s="451"/>
      <c r="CS41" s="451"/>
      <c r="CT41" s="451"/>
      <c r="CU41" s="451"/>
      <c r="CV41" s="451"/>
      <c r="CW41" s="406"/>
      <c r="CX41" s="451"/>
      <c r="CY41" s="451"/>
      <c r="CZ41" s="451"/>
      <c r="DA41" s="452"/>
      <c r="DB41" s="451"/>
      <c r="DC41" s="451"/>
      <c r="DD41" s="451"/>
      <c r="DE41" s="451"/>
      <c r="DF41" s="451"/>
    </row>
    <row r="42" spans="1:110" ht="30" customHeight="1" thickBot="1">
      <c r="A42" s="404"/>
      <c r="B42" s="402"/>
      <c r="C42" s="830" t="s">
        <v>783</v>
      </c>
      <c r="D42" s="830"/>
      <c r="E42" s="830"/>
      <c r="F42" s="456">
        <v>6</v>
      </c>
      <c r="G42" s="402">
        <v>3</v>
      </c>
      <c r="H42" s="404"/>
      <c r="I42" s="398"/>
      <c r="J42" s="402"/>
      <c r="K42" s="406"/>
      <c r="L42" s="451"/>
      <c r="M42" s="451"/>
      <c r="N42" s="451"/>
      <c r="O42" s="452"/>
      <c r="P42" s="451"/>
      <c r="Q42" s="451"/>
      <c r="R42" s="451"/>
      <c r="S42" s="451"/>
      <c r="T42" s="451"/>
      <c r="U42" s="406"/>
      <c r="V42" s="451"/>
      <c r="W42" s="451"/>
      <c r="X42" s="451"/>
      <c r="Y42" s="452"/>
      <c r="Z42" s="451"/>
      <c r="AA42" s="451"/>
      <c r="AB42" s="451"/>
      <c r="AC42" s="451"/>
      <c r="AD42" s="451"/>
      <c r="AE42" s="406"/>
      <c r="AF42" s="451"/>
      <c r="AG42" s="451"/>
      <c r="AH42" s="451"/>
      <c r="AI42" s="452"/>
      <c r="AJ42" s="451"/>
      <c r="AK42" s="451"/>
      <c r="AL42" s="451"/>
      <c r="AM42" s="451"/>
      <c r="AN42" s="451"/>
      <c r="AO42" s="406"/>
      <c r="AP42" s="451"/>
      <c r="AQ42" s="451"/>
      <c r="AR42" s="451"/>
      <c r="AS42" s="452"/>
      <c r="AT42" s="451"/>
      <c r="AU42" s="451"/>
      <c r="AV42" s="451"/>
      <c r="AW42" s="451"/>
      <c r="AX42" s="451"/>
      <c r="AY42" s="406"/>
      <c r="AZ42" s="451"/>
      <c r="BA42" s="451"/>
      <c r="BB42" s="451"/>
      <c r="BC42" s="452"/>
      <c r="BD42" s="451"/>
      <c r="BE42" s="451"/>
      <c r="BF42" s="451"/>
      <c r="BG42" s="451"/>
      <c r="BH42" s="451"/>
      <c r="BI42" s="406"/>
      <c r="BJ42" s="451"/>
      <c r="BK42" s="451"/>
      <c r="BL42" s="451"/>
      <c r="BM42" s="452"/>
      <c r="BN42" s="451"/>
      <c r="BO42" s="451"/>
      <c r="BP42" s="451"/>
      <c r="BQ42" s="451"/>
      <c r="BR42" s="451"/>
      <c r="BS42" s="406"/>
      <c r="BT42" s="451"/>
      <c r="BU42" s="451"/>
      <c r="BV42" s="451"/>
      <c r="BW42" s="452"/>
      <c r="BX42" s="451"/>
      <c r="BY42" s="451"/>
      <c r="BZ42" s="451"/>
      <c r="CA42" s="451"/>
      <c r="CB42" s="451"/>
      <c r="CC42" s="406"/>
      <c r="CD42" s="451"/>
      <c r="CE42" s="451"/>
      <c r="CF42" s="451"/>
      <c r="CG42" s="452"/>
      <c r="CH42" s="451"/>
      <c r="CI42" s="451"/>
      <c r="CJ42" s="451"/>
      <c r="CK42" s="451"/>
      <c r="CL42" s="451"/>
      <c r="CM42" s="406"/>
      <c r="CN42" s="451"/>
      <c r="CO42" s="451"/>
      <c r="CP42" s="451"/>
      <c r="CQ42" s="452"/>
      <c r="CR42" s="451"/>
      <c r="CS42" s="451"/>
      <c r="CT42" s="451"/>
      <c r="CU42" s="451"/>
      <c r="CV42" s="451"/>
      <c r="CW42" s="406"/>
      <c r="CX42" s="451"/>
      <c r="CY42" s="451"/>
      <c r="CZ42" s="451"/>
      <c r="DA42" s="452"/>
      <c r="DB42" s="451"/>
      <c r="DC42" s="451"/>
      <c r="DD42" s="451"/>
      <c r="DE42" s="451"/>
      <c r="DF42" s="451"/>
    </row>
    <row r="43" spans="1:110" ht="30" customHeight="1" thickBot="1">
      <c r="A43" s="404"/>
      <c r="B43" s="402"/>
      <c r="C43" s="828" t="s">
        <v>784</v>
      </c>
      <c r="D43" s="828"/>
      <c r="E43" s="828"/>
      <c r="F43" s="455">
        <v>4</v>
      </c>
      <c r="G43" s="402">
        <v>2</v>
      </c>
      <c r="H43" s="404"/>
      <c r="I43" s="373">
        <v>0</v>
      </c>
      <c r="J43" s="402"/>
      <c r="K43" s="430">
        <f>$I$43</f>
        <v>0</v>
      </c>
      <c r="L43" s="430">
        <f>$I$43</f>
        <v>0</v>
      </c>
      <c r="M43" s="430">
        <f>$I$43</f>
        <v>0</v>
      </c>
      <c r="N43" s="430">
        <f>$I$43</f>
        <v>0</v>
      </c>
      <c r="O43" s="430">
        <f>$I$43</f>
        <v>0</v>
      </c>
      <c r="P43" s="430">
        <f t="shared" ref="P43:AU43" si="39">$I$43</f>
        <v>0</v>
      </c>
      <c r="Q43" s="430">
        <f t="shared" si="39"/>
        <v>0</v>
      </c>
      <c r="R43" s="430">
        <f t="shared" si="39"/>
        <v>0</v>
      </c>
      <c r="S43" s="430">
        <f t="shared" si="39"/>
        <v>0</v>
      </c>
      <c r="T43" s="430">
        <f t="shared" si="39"/>
        <v>0</v>
      </c>
      <c r="U43" s="430">
        <f t="shared" si="39"/>
        <v>0</v>
      </c>
      <c r="V43" s="430">
        <f t="shared" si="39"/>
        <v>0</v>
      </c>
      <c r="W43" s="430">
        <f t="shared" si="39"/>
        <v>0</v>
      </c>
      <c r="X43" s="430">
        <f t="shared" si="39"/>
        <v>0</v>
      </c>
      <c r="Y43" s="430">
        <f t="shared" si="39"/>
        <v>0</v>
      </c>
      <c r="Z43" s="430">
        <f t="shared" si="39"/>
        <v>0</v>
      </c>
      <c r="AA43" s="430">
        <f t="shared" si="39"/>
        <v>0</v>
      </c>
      <c r="AB43" s="430">
        <f t="shared" si="39"/>
        <v>0</v>
      </c>
      <c r="AC43" s="430">
        <f t="shared" si="39"/>
        <v>0</v>
      </c>
      <c r="AD43" s="430">
        <f t="shared" si="39"/>
        <v>0</v>
      </c>
      <c r="AE43" s="430">
        <f t="shared" si="39"/>
        <v>0</v>
      </c>
      <c r="AF43" s="430">
        <f t="shared" si="39"/>
        <v>0</v>
      </c>
      <c r="AG43" s="430">
        <f t="shared" si="39"/>
        <v>0</v>
      </c>
      <c r="AH43" s="430">
        <f t="shared" si="39"/>
        <v>0</v>
      </c>
      <c r="AI43" s="430">
        <f t="shared" si="39"/>
        <v>0</v>
      </c>
      <c r="AJ43" s="430">
        <f t="shared" si="39"/>
        <v>0</v>
      </c>
      <c r="AK43" s="430">
        <f t="shared" si="39"/>
        <v>0</v>
      </c>
      <c r="AL43" s="430">
        <f t="shared" si="39"/>
        <v>0</v>
      </c>
      <c r="AM43" s="430">
        <f t="shared" si="39"/>
        <v>0</v>
      </c>
      <c r="AN43" s="430">
        <f t="shared" si="39"/>
        <v>0</v>
      </c>
      <c r="AO43" s="430">
        <f t="shared" si="39"/>
        <v>0</v>
      </c>
      <c r="AP43" s="430">
        <f t="shared" si="39"/>
        <v>0</v>
      </c>
      <c r="AQ43" s="430">
        <f t="shared" si="39"/>
        <v>0</v>
      </c>
      <c r="AR43" s="430">
        <f t="shared" si="39"/>
        <v>0</v>
      </c>
      <c r="AS43" s="430">
        <f t="shared" si="39"/>
        <v>0</v>
      </c>
      <c r="AT43" s="430">
        <f t="shared" si="39"/>
        <v>0</v>
      </c>
      <c r="AU43" s="430">
        <f t="shared" si="39"/>
        <v>0</v>
      </c>
      <c r="AV43" s="430">
        <f t="shared" ref="AV43:CA43" si="40">$I$43</f>
        <v>0</v>
      </c>
      <c r="AW43" s="430">
        <f t="shared" si="40"/>
        <v>0</v>
      </c>
      <c r="AX43" s="430">
        <f t="shared" si="40"/>
        <v>0</v>
      </c>
      <c r="AY43" s="430">
        <f t="shared" si="40"/>
        <v>0</v>
      </c>
      <c r="AZ43" s="430">
        <f t="shared" si="40"/>
        <v>0</v>
      </c>
      <c r="BA43" s="430">
        <f t="shared" si="40"/>
        <v>0</v>
      </c>
      <c r="BB43" s="430">
        <f t="shared" si="40"/>
        <v>0</v>
      </c>
      <c r="BC43" s="430">
        <f t="shared" si="40"/>
        <v>0</v>
      </c>
      <c r="BD43" s="430">
        <f t="shared" si="40"/>
        <v>0</v>
      </c>
      <c r="BE43" s="430">
        <f t="shared" si="40"/>
        <v>0</v>
      </c>
      <c r="BF43" s="430">
        <f t="shared" si="40"/>
        <v>0</v>
      </c>
      <c r="BG43" s="430">
        <f t="shared" si="40"/>
        <v>0</v>
      </c>
      <c r="BH43" s="430">
        <f t="shared" si="40"/>
        <v>0</v>
      </c>
      <c r="BI43" s="430">
        <f t="shared" si="40"/>
        <v>0</v>
      </c>
      <c r="BJ43" s="430">
        <f t="shared" si="40"/>
        <v>0</v>
      </c>
      <c r="BK43" s="430">
        <f t="shared" si="40"/>
        <v>0</v>
      </c>
      <c r="BL43" s="430">
        <f t="shared" si="40"/>
        <v>0</v>
      </c>
      <c r="BM43" s="430">
        <f t="shared" si="40"/>
        <v>0</v>
      </c>
      <c r="BN43" s="430">
        <f t="shared" si="40"/>
        <v>0</v>
      </c>
      <c r="BO43" s="430">
        <f t="shared" si="40"/>
        <v>0</v>
      </c>
      <c r="BP43" s="430">
        <f t="shared" si="40"/>
        <v>0</v>
      </c>
      <c r="BQ43" s="430">
        <f t="shared" si="40"/>
        <v>0</v>
      </c>
      <c r="BR43" s="430">
        <f t="shared" si="40"/>
        <v>0</v>
      </c>
      <c r="BS43" s="430">
        <f t="shared" si="40"/>
        <v>0</v>
      </c>
      <c r="BT43" s="430">
        <f t="shared" si="40"/>
        <v>0</v>
      </c>
      <c r="BU43" s="430">
        <f t="shared" si="40"/>
        <v>0</v>
      </c>
      <c r="BV43" s="430">
        <f t="shared" si="40"/>
        <v>0</v>
      </c>
      <c r="BW43" s="430">
        <f t="shared" si="40"/>
        <v>0</v>
      </c>
      <c r="BX43" s="430">
        <f t="shared" si="40"/>
        <v>0</v>
      </c>
      <c r="BY43" s="430">
        <f t="shared" si="40"/>
        <v>0</v>
      </c>
      <c r="BZ43" s="430">
        <f t="shared" si="40"/>
        <v>0</v>
      </c>
      <c r="CA43" s="430">
        <f t="shared" si="40"/>
        <v>0</v>
      </c>
      <c r="CB43" s="430">
        <f t="shared" ref="CB43:DF43" si="41">$I$43</f>
        <v>0</v>
      </c>
      <c r="CC43" s="430">
        <f t="shared" si="41"/>
        <v>0</v>
      </c>
      <c r="CD43" s="430">
        <f t="shared" si="41"/>
        <v>0</v>
      </c>
      <c r="CE43" s="430">
        <f t="shared" si="41"/>
        <v>0</v>
      </c>
      <c r="CF43" s="430">
        <f t="shared" si="41"/>
        <v>0</v>
      </c>
      <c r="CG43" s="430">
        <f t="shared" si="41"/>
        <v>0</v>
      </c>
      <c r="CH43" s="430">
        <f t="shared" si="41"/>
        <v>0</v>
      </c>
      <c r="CI43" s="430">
        <f t="shared" si="41"/>
        <v>0</v>
      </c>
      <c r="CJ43" s="430">
        <f t="shared" si="41"/>
        <v>0</v>
      </c>
      <c r="CK43" s="430">
        <f t="shared" si="41"/>
        <v>0</v>
      </c>
      <c r="CL43" s="430">
        <f t="shared" si="41"/>
        <v>0</v>
      </c>
      <c r="CM43" s="430">
        <f t="shared" si="41"/>
        <v>0</v>
      </c>
      <c r="CN43" s="430">
        <f t="shared" si="41"/>
        <v>0</v>
      </c>
      <c r="CO43" s="430">
        <f t="shared" si="41"/>
        <v>0</v>
      </c>
      <c r="CP43" s="430">
        <f t="shared" si="41"/>
        <v>0</v>
      </c>
      <c r="CQ43" s="430">
        <f t="shared" si="41"/>
        <v>0</v>
      </c>
      <c r="CR43" s="430">
        <f t="shared" si="41"/>
        <v>0</v>
      </c>
      <c r="CS43" s="430">
        <f t="shared" si="41"/>
        <v>0</v>
      </c>
      <c r="CT43" s="430">
        <f t="shared" si="41"/>
        <v>0</v>
      </c>
      <c r="CU43" s="430">
        <f t="shared" si="41"/>
        <v>0</v>
      </c>
      <c r="CV43" s="430">
        <f t="shared" si="41"/>
        <v>0</v>
      </c>
      <c r="CW43" s="430">
        <f t="shared" si="41"/>
        <v>0</v>
      </c>
      <c r="CX43" s="430">
        <f t="shared" si="41"/>
        <v>0</v>
      </c>
      <c r="CY43" s="430">
        <f t="shared" si="41"/>
        <v>0</v>
      </c>
      <c r="CZ43" s="430">
        <f t="shared" si="41"/>
        <v>0</v>
      </c>
      <c r="DA43" s="430">
        <f t="shared" si="41"/>
        <v>0</v>
      </c>
      <c r="DB43" s="430">
        <f t="shared" si="41"/>
        <v>0</v>
      </c>
      <c r="DC43" s="430">
        <f t="shared" si="41"/>
        <v>0</v>
      </c>
      <c r="DD43" s="430">
        <f t="shared" si="41"/>
        <v>0</v>
      </c>
      <c r="DE43" s="430">
        <f t="shared" si="41"/>
        <v>0</v>
      </c>
      <c r="DF43" s="430">
        <f t="shared" si="41"/>
        <v>0</v>
      </c>
    </row>
    <row r="44" spans="1:110" ht="30" customHeight="1">
      <c r="A44" s="404"/>
      <c r="B44" s="402"/>
      <c r="C44" s="830" t="s">
        <v>785</v>
      </c>
      <c r="D44" s="830"/>
      <c r="E44" s="830"/>
      <c r="F44" s="456">
        <v>2</v>
      </c>
      <c r="G44" s="402">
        <v>1</v>
      </c>
      <c r="H44" s="404"/>
      <c r="I44" s="398"/>
      <c r="J44" s="398"/>
      <c r="K44" s="406">
        <v>0</v>
      </c>
      <c r="L44" s="406">
        <v>0</v>
      </c>
      <c r="M44" s="406">
        <v>0</v>
      </c>
      <c r="N44" s="406">
        <v>0</v>
      </c>
      <c r="O44" s="406">
        <v>0</v>
      </c>
      <c r="P44" s="406">
        <v>0</v>
      </c>
      <c r="Q44" s="406">
        <v>0</v>
      </c>
      <c r="R44" s="406">
        <v>0</v>
      </c>
      <c r="S44" s="406">
        <v>0</v>
      </c>
      <c r="T44" s="406">
        <v>0</v>
      </c>
      <c r="U44" s="406">
        <v>0</v>
      </c>
      <c r="V44" s="406">
        <v>0</v>
      </c>
      <c r="W44" s="406">
        <v>0</v>
      </c>
      <c r="X44" s="406">
        <v>0</v>
      </c>
      <c r="Y44" s="406">
        <v>0</v>
      </c>
      <c r="Z44" s="406">
        <v>0</v>
      </c>
      <c r="AA44" s="406">
        <v>0</v>
      </c>
      <c r="AB44" s="406">
        <v>0</v>
      </c>
      <c r="AC44" s="406">
        <v>0</v>
      </c>
      <c r="AD44" s="406">
        <v>0</v>
      </c>
      <c r="AE44" s="406">
        <v>0</v>
      </c>
      <c r="AF44" s="406">
        <v>0</v>
      </c>
      <c r="AG44" s="406">
        <v>0</v>
      </c>
      <c r="AH44" s="406">
        <v>0</v>
      </c>
      <c r="AI44" s="406">
        <v>0</v>
      </c>
      <c r="AJ44" s="406">
        <v>0</v>
      </c>
      <c r="AK44" s="406">
        <v>0</v>
      </c>
      <c r="AL44" s="406">
        <v>0</v>
      </c>
      <c r="AM44" s="406">
        <v>0</v>
      </c>
      <c r="AN44" s="406">
        <v>0</v>
      </c>
      <c r="AO44" s="406">
        <v>0</v>
      </c>
      <c r="AP44" s="406">
        <v>0</v>
      </c>
      <c r="AQ44" s="406">
        <v>0</v>
      </c>
      <c r="AR44" s="406">
        <v>0</v>
      </c>
      <c r="AS44" s="406">
        <v>0</v>
      </c>
      <c r="AT44" s="406">
        <v>0</v>
      </c>
      <c r="AU44" s="406">
        <v>0</v>
      </c>
      <c r="AV44" s="406">
        <v>0</v>
      </c>
      <c r="AW44" s="406">
        <v>0</v>
      </c>
      <c r="AX44" s="406">
        <v>0</v>
      </c>
      <c r="AY44" s="406">
        <v>0</v>
      </c>
      <c r="AZ44" s="406">
        <v>0</v>
      </c>
      <c r="BA44" s="406">
        <v>0</v>
      </c>
      <c r="BB44" s="406">
        <v>0</v>
      </c>
      <c r="BC44" s="406">
        <v>0</v>
      </c>
      <c r="BD44" s="406">
        <v>0</v>
      </c>
      <c r="BE44" s="406">
        <v>0</v>
      </c>
      <c r="BF44" s="406">
        <v>0</v>
      </c>
      <c r="BG44" s="406">
        <v>0</v>
      </c>
      <c r="BH44" s="406">
        <v>0</v>
      </c>
      <c r="BI44" s="406">
        <v>0</v>
      </c>
      <c r="BJ44" s="406">
        <v>0</v>
      </c>
      <c r="BK44" s="406">
        <v>0</v>
      </c>
      <c r="BL44" s="406">
        <v>0</v>
      </c>
      <c r="BM44" s="406">
        <v>0</v>
      </c>
      <c r="BN44" s="406">
        <v>0</v>
      </c>
      <c r="BO44" s="406">
        <v>0</v>
      </c>
      <c r="BP44" s="406">
        <v>0</v>
      </c>
      <c r="BQ44" s="406">
        <v>0</v>
      </c>
      <c r="BR44" s="406">
        <v>0</v>
      </c>
      <c r="BS44" s="406">
        <v>0</v>
      </c>
      <c r="BT44" s="406">
        <v>0</v>
      </c>
      <c r="BU44" s="406">
        <v>0</v>
      </c>
      <c r="BV44" s="406">
        <v>0</v>
      </c>
      <c r="BW44" s="406">
        <v>0</v>
      </c>
      <c r="BX44" s="406">
        <v>0</v>
      </c>
      <c r="BY44" s="406">
        <v>0</v>
      </c>
      <c r="BZ44" s="406">
        <v>0</v>
      </c>
      <c r="CA44" s="406">
        <v>0</v>
      </c>
      <c r="CB44" s="406">
        <v>0</v>
      </c>
      <c r="CC44" s="406">
        <v>0</v>
      </c>
      <c r="CD44" s="406">
        <v>0</v>
      </c>
      <c r="CE44" s="406">
        <v>0</v>
      </c>
      <c r="CF44" s="406">
        <v>0</v>
      </c>
      <c r="CG44" s="406">
        <v>0</v>
      </c>
      <c r="CH44" s="406">
        <v>0</v>
      </c>
      <c r="CI44" s="406">
        <v>0</v>
      </c>
      <c r="CJ44" s="406">
        <v>0</v>
      </c>
      <c r="CK44" s="406">
        <v>0</v>
      </c>
      <c r="CL44" s="406">
        <v>0</v>
      </c>
      <c r="CM44" s="406">
        <v>0</v>
      </c>
      <c r="CN44" s="406">
        <v>0</v>
      </c>
      <c r="CO44" s="406">
        <v>0</v>
      </c>
      <c r="CP44" s="406">
        <v>0</v>
      </c>
      <c r="CQ44" s="406">
        <v>0</v>
      </c>
      <c r="CR44" s="406">
        <v>0</v>
      </c>
      <c r="CS44" s="406">
        <v>0</v>
      </c>
      <c r="CT44" s="406">
        <v>0</v>
      </c>
      <c r="CU44" s="406">
        <v>0</v>
      </c>
      <c r="CV44" s="406">
        <v>0</v>
      </c>
      <c r="CW44" s="406">
        <v>0</v>
      </c>
      <c r="CX44" s="406">
        <v>0</v>
      </c>
      <c r="CY44" s="406">
        <v>0</v>
      </c>
      <c r="CZ44" s="406">
        <v>0</v>
      </c>
      <c r="DA44" s="406">
        <v>0</v>
      </c>
      <c r="DB44" s="406">
        <v>0</v>
      </c>
      <c r="DC44" s="406">
        <v>0</v>
      </c>
      <c r="DD44" s="406">
        <v>0</v>
      </c>
      <c r="DE44" s="406">
        <v>0</v>
      </c>
      <c r="DF44" s="406">
        <v>0</v>
      </c>
    </row>
    <row r="45" spans="1:110" ht="30" customHeight="1">
      <c r="A45" s="404"/>
      <c r="B45" s="402"/>
      <c r="C45" s="830" t="s">
        <v>786</v>
      </c>
      <c r="D45" s="830"/>
      <c r="E45" s="830"/>
      <c r="F45" s="455">
        <v>1</v>
      </c>
      <c r="G45" s="402">
        <v>0</v>
      </c>
      <c r="H45" s="404"/>
      <c r="I45" s="398"/>
      <c r="J45" s="398"/>
      <c r="O45" s="409"/>
    </row>
    <row r="46" spans="1:110" ht="18" customHeight="1">
      <c r="A46" s="404"/>
      <c r="B46" s="402"/>
      <c r="C46" s="402"/>
      <c r="D46" s="402"/>
      <c r="E46" s="398"/>
      <c r="F46" s="404"/>
      <c r="G46" s="404"/>
      <c r="H46" s="404"/>
      <c r="I46" s="399"/>
      <c r="J46" s="402"/>
      <c r="K46" s="403" t="str">
        <f t="shared" ref="K46:AP46" si="42">K4</f>
        <v>UNIT 1</v>
      </c>
      <c r="L46" s="403" t="str">
        <f t="shared" si="42"/>
        <v>UNIT 2</v>
      </c>
      <c r="M46" s="403" t="str">
        <f t="shared" si="42"/>
        <v>UNIT 3</v>
      </c>
      <c r="N46" s="403" t="str">
        <f t="shared" si="42"/>
        <v>UNIT 4</v>
      </c>
      <c r="O46" s="403" t="str">
        <f t="shared" si="42"/>
        <v>UNIT 5</v>
      </c>
      <c r="P46" s="403" t="str">
        <f t="shared" si="42"/>
        <v>UNIT 6</v>
      </c>
      <c r="Q46" s="403" t="str">
        <f t="shared" si="42"/>
        <v>UNIT 7</v>
      </c>
      <c r="R46" s="403" t="str">
        <f t="shared" si="42"/>
        <v>UNIT 8</v>
      </c>
      <c r="S46" s="403" t="str">
        <f t="shared" si="42"/>
        <v>UNIT 9</v>
      </c>
      <c r="T46" s="403" t="str">
        <f t="shared" si="42"/>
        <v>UNIT 10</v>
      </c>
      <c r="U46" s="403" t="str">
        <f t="shared" si="42"/>
        <v>UNIT 11</v>
      </c>
      <c r="V46" s="403" t="str">
        <f t="shared" si="42"/>
        <v>UNIT 12</v>
      </c>
      <c r="W46" s="403" t="str">
        <f t="shared" si="42"/>
        <v>UNIT 13</v>
      </c>
      <c r="X46" s="403" t="str">
        <f t="shared" si="42"/>
        <v>UNIT 14</v>
      </c>
      <c r="Y46" s="403" t="str">
        <f t="shared" si="42"/>
        <v>UNIT 15</v>
      </c>
      <c r="Z46" s="403" t="str">
        <f t="shared" si="42"/>
        <v>UNIT 16</v>
      </c>
      <c r="AA46" s="403" t="str">
        <f t="shared" si="42"/>
        <v>UNIT 17</v>
      </c>
      <c r="AB46" s="403" t="str">
        <f t="shared" si="42"/>
        <v>UNIT 18</v>
      </c>
      <c r="AC46" s="403" t="str">
        <f t="shared" si="42"/>
        <v>UNIT 19</v>
      </c>
      <c r="AD46" s="403" t="str">
        <f t="shared" si="42"/>
        <v>UNIT 20</v>
      </c>
      <c r="AE46" s="403" t="str">
        <f t="shared" si="42"/>
        <v>UNIT 21</v>
      </c>
      <c r="AF46" s="403" t="str">
        <f t="shared" si="42"/>
        <v>UNIT 22</v>
      </c>
      <c r="AG46" s="403" t="str">
        <f t="shared" si="42"/>
        <v>UNIT 23</v>
      </c>
      <c r="AH46" s="403" t="str">
        <f t="shared" si="42"/>
        <v>UNIT 24</v>
      </c>
      <c r="AI46" s="403" t="str">
        <f t="shared" si="42"/>
        <v>UNIT 25</v>
      </c>
      <c r="AJ46" s="403" t="str">
        <f t="shared" si="42"/>
        <v>UNIT 26</v>
      </c>
      <c r="AK46" s="403" t="str">
        <f t="shared" si="42"/>
        <v>UNIT 27</v>
      </c>
      <c r="AL46" s="403" t="str">
        <f t="shared" si="42"/>
        <v>UNIT 28</v>
      </c>
      <c r="AM46" s="403" t="str">
        <f t="shared" si="42"/>
        <v>UNIT 29</v>
      </c>
      <c r="AN46" s="403" t="str">
        <f t="shared" si="42"/>
        <v>UNIT 30</v>
      </c>
      <c r="AO46" s="403" t="str">
        <f t="shared" si="42"/>
        <v>UNIT 31</v>
      </c>
      <c r="AP46" s="403" t="str">
        <f t="shared" si="42"/>
        <v>UNIT 32</v>
      </c>
      <c r="AQ46" s="403" t="str">
        <f t="shared" ref="AQ46:BV46" si="43">AQ4</f>
        <v>UNIT 33</v>
      </c>
      <c r="AR46" s="403" t="str">
        <f t="shared" si="43"/>
        <v>UNIT 34</v>
      </c>
      <c r="AS46" s="403" t="str">
        <f t="shared" si="43"/>
        <v>UNIT 35</v>
      </c>
      <c r="AT46" s="403" t="str">
        <f t="shared" si="43"/>
        <v>UNIT 36</v>
      </c>
      <c r="AU46" s="403" t="str">
        <f t="shared" si="43"/>
        <v>UNIT 37</v>
      </c>
      <c r="AV46" s="403" t="str">
        <f t="shared" si="43"/>
        <v>UNIT 38</v>
      </c>
      <c r="AW46" s="403" t="str">
        <f t="shared" si="43"/>
        <v>UNIT 39</v>
      </c>
      <c r="AX46" s="403" t="str">
        <f t="shared" si="43"/>
        <v>UNIT 40</v>
      </c>
      <c r="AY46" s="403" t="str">
        <f t="shared" si="43"/>
        <v>UNIT 41</v>
      </c>
      <c r="AZ46" s="403" t="str">
        <f t="shared" si="43"/>
        <v>UNIT 42</v>
      </c>
      <c r="BA46" s="403" t="str">
        <f t="shared" si="43"/>
        <v>UNIT 43</v>
      </c>
      <c r="BB46" s="403" t="str">
        <f t="shared" si="43"/>
        <v>UNIT 44</v>
      </c>
      <c r="BC46" s="403" t="str">
        <f t="shared" si="43"/>
        <v>UNIT 45</v>
      </c>
      <c r="BD46" s="403" t="str">
        <f t="shared" si="43"/>
        <v>UNIT 46</v>
      </c>
      <c r="BE46" s="403" t="str">
        <f t="shared" si="43"/>
        <v>UNIT 47</v>
      </c>
      <c r="BF46" s="403" t="str">
        <f t="shared" si="43"/>
        <v>UNIT 48</v>
      </c>
      <c r="BG46" s="403" t="str">
        <f t="shared" si="43"/>
        <v>UNIT 49</v>
      </c>
      <c r="BH46" s="403" t="str">
        <f t="shared" si="43"/>
        <v>UNIT 50</v>
      </c>
      <c r="BI46" s="403" t="str">
        <f t="shared" si="43"/>
        <v>UNIT 51</v>
      </c>
      <c r="BJ46" s="403" t="str">
        <f t="shared" si="43"/>
        <v>UNIT 52</v>
      </c>
      <c r="BK46" s="403" t="str">
        <f t="shared" si="43"/>
        <v>UNIT 53</v>
      </c>
      <c r="BL46" s="403" t="str">
        <f t="shared" si="43"/>
        <v>UNIT 54</v>
      </c>
      <c r="BM46" s="403" t="str">
        <f t="shared" si="43"/>
        <v>UNIT 55</v>
      </c>
      <c r="BN46" s="403" t="str">
        <f t="shared" si="43"/>
        <v>UNIT 56</v>
      </c>
      <c r="BO46" s="403" t="str">
        <f t="shared" si="43"/>
        <v>UNIT 57</v>
      </c>
      <c r="BP46" s="403" t="str">
        <f t="shared" si="43"/>
        <v>UNIT 58</v>
      </c>
      <c r="BQ46" s="403" t="str">
        <f t="shared" si="43"/>
        <v>UNIT 59</v>
      </c>
      <c r="BR46" s="403" t="str">
        <f t="shared" si="43"/>
        <v>UNIT 60</v>
      </c>
      <c r="BS46" s="403" t="str">
        <f t="shared" si="43"/>
        <v>UNIT 61</v>
      </c>
      <c r="BT46" s="403" t="str">
        <f t="shared" si="43"/>
        <v>UNIT 62</v>
      </c>
      <c r="BU46" s="403" t="str">
        <f t="shared" si="43"/>
        <v>UNIT 63</v>
      </c>
      <c r="BV46" s="403" t="str">
        <f t="shared" si="43"/>
        <v>UNIT 64</v>
      </c>
      <c r="BW46" s="403" t="str">
        <f t="shared" ref="BW46:DF46" si="44">BW4</f>
        <v>UNIT 65</v>
      </c>
      <c r="BX46" s="403" t="str">
        <f t="shared" si="44"/>
        <v>UNIT 66</v>
      </c>
      <c r="BY46" s="403" t="str">
        <f t="shared" si="44"/>
        <v>UNIT 67</v>
      </c>
      <c r="BZ46" s="403" t="str">
        <f t="shared" si="44"/>
        <v>UNIT 68</v>
      </c>
      <c r="CA46" s="403" t="str">
        <f t="shared" si="44"/>
        <v>UNIT 69</v>
      </c>
      <c r="CB46" s="403" t="str">
        <f t="shared" si="44"/>
        <v>UNIT 70</v>
      </c>
      <c r="CC46" s="403" t="str">
        <f t="shared" si="44"/>
        <v>UNIT 71</v>
      </c>
      <c r="CD46" s="403" t="str">
        <f t="shared" si="44"/>
        <v>UNIT 72</v>
      </c>
      <c r="CE46" s="403" t="str">
        <f t="shared" si="44"/>
        <v>UNIT 73</v>
      </c>
      <c r="CF46" s="403" t="str">
        <f t="shared" si="44"/>
        <v>UNIT 74</v>
      </c>
      <c r="CG46" s="403" t="str">
        <f t="shared" si="44"/>
        <v>UNIT 75</v>
      </c>
      <c r="CH46" s="403" t="str">
        <f t="shared" si="44"/>
        <v>UNIT 76</v>
      </c>
      <c r="CI46" s="403" t="str">
        <f t="shared" si="44"/>
        <v>UNIT 77</v>
      </c>
      <c r="CJ46" s="403" t="str">
        <f t="shared" si="44"/>
        <v>UNIT 78</v>
      </c>
      <c r="CK46" s="403" t="str">
        <f t="shared" si="44"/>
        <v>UNIT 79</v>
      </c>
      <c r="CL46" s="403" t="str">
        <f t="shared" si="44"/>
        <v>UNIT 80</v>
      </c>
      <c r="CM46" s="403" t="str">
        <f t="shared" si="44"/>
        <v>UNIT 81</v>
      </c>
      <c r="CN46" s="403" t="str">
        <f t="shared" si="44"/>
        <v>UNIT 82</v>
      </c>
      <c r="CO46" s="403" t="str">
        <f t="shared" si="44"/>
        <v>UNIT 83</v>
      </c>
      <c r="CP46" s="403" t="str">
        <f t="shared" si="44"/>
        <v>UNIT 84</v>
      </c>
      <c r="CQ46" s="403" t="str">
        <f t="shared" si="44"/>
        <v>UNIT 85</v>
      </c>
      <c r="CR46" s="403" t="str">
        <f t="shared" si="44"/>
        <v>UNIT 86</v>
      </c>
      <c r="CS46" s="403" t="str">
        <f t="shared" si="44"/>
        <v>UNIT 87</v>
      </c>
      <c r="CT46" s="403" t="str">
        <f t="shared" si="44"/>
        <v>UNIT 88</v>
      </c>
      <c r="CU46" s="403" t="str">
        <f t="shared" si="44"/>
        <v>UNIT 89</v>
      </c>
      <c r="CV46" s="403" t="str">
        <f t="shared" si="44"/>
        <v>UNIT 90</v>
      </c>
      <c r="CW46" s="403" t="str">
        <f t="shared" si="44"/>
        <v>UNIT 91</v>
      </c>
      <c r="CX46" s="403" t="str">
        <f t="shared" si="44"/>
        <v>UNIT 92</v>
      </c>
      <c r="CY46" s="403" t="str">
        <f t="shared" si="44"/>
        <v>UNIT 93</v>
      </c>
      <c r="CZ46" s="403" t="str">
        <f t="shared" si="44"/>
        <v>UNIT 94</v>
      </c>
      <c r="DA46" s="403" t="str">
        <f t="shared" si="44"/>
        <v>UNIT 95</v>
      </c>
      <c r="DB46" s="403" t="str">
        <f t="shared" si="44"/>
        <v>UNIT 96</v>
      </c>
      <c r="DC46" s="403" t="str">
        <f t="shared" si="44"/>
        <v>UNIT 97</v>
      </c>
      <c r="DD46" s="403" t="str">
        <f t="shared" si="44"/>
        <v>UNIT 98</v>
      </c>
      <c r="DE46" s="403" t="str">
        <f t="shared" si="44"/>
        <v>UNIT 99</v>
      </c>
      <c r="DF46" s="403" t="str">
        <f t="shared" si="44"/>
        <v>UNIT 100</v>
      </c>
    </row>
    <row r="47" spans="1:110" ht="27" customHeight="1">
      <c r="A47" s="404" t="s">
        <v>640</v>
      </c>
      <c r="B47" s="435" t="str">
        <f>Weighting!C17</f>
        <v>EN 6.1</v>
      </c>
      <c r="C47" s="844" t="str">
        <f>Weighting!D17</f>
        <v>ENERGY IN USE</v>
      </c>
      <c r="D47" s="844"/>
      <c r="E47" s="844"/>
      <c r="F47" s="457" t="s">
        <v>170</v>
      </c>
      <c r="G47" s="457"/>
      <c r="H47" s="404"/>
      <c r="I47" s="404"/>
      <c r="J47" s="402"/>
      <c r="K47" s="423"/>
      <c r="U47" s="423"/>
      <c r="Y47" s="410"/>
      <c r="AE47" s="423"/>
      <c r="AI47" s="410"/>
      <c r="AO47" s="423"/>
      <c r="AS47" s="410"/>
      <c r="AY47" s="423"/>
      <c r="BC47" s="410"/>
      <c r="BI47" s="423"/>
      <c r="BM47" s="410"/>
      <c r="BS47" s="423"/>
      <c r="BW47" s="410"/>
      <c r="CC47" s="423"/>
      <c r="CG47" s="410"/>
      <c r="CM47" s="423"/>
      <c r="CQ47" s="410"/>
      <c r="CW47" s="423"/>
      <c r="DA47" s="410"/>
    </row>
    <row r="48" spans="1:110" ht="20.100000000000001" customHeight="1" thickBot="1">
      <c r="A48" s="404"/>
      <c r="B48" s="843"/>
      <c r="C48" s="843"/>
      <c r="D48" s="415"/>
      <c r="E48" s="458" t="s">
        <v>259</v>
      </c>
      <c r="F48" s="459">
        <f>Home!C28</f>
        <v>0</v>
      </c>
      <c r="G48" s="459"/>
      <c r="H48" s="404"/>
      <c r="I48" s="398"/>
      <c r="J48" s="402"/>
      <c r="K48" s="848" t="s">
        <v>261</v>
      </c>
      <c r="L48" s="848"/>
      <c r="M48" s="848"/>
      <c r="N48" s="848"/>
      <c r="O48" s="848"/>
      <c r="P48" s="848"/>
      <c r="Q48" s="848"/>
      <c r="R48" s="848"/>
      <c r="S48" s="848"/>
      <c r="T48" s="848"/>
      <c r="U48" s="848" t="s">
        <v>261</v>
      </c>
      <c r="V48" s="848"/>
      <c r="W48" s="848"/>
      <c r="X48" s="848"/>
      <c r="Y48" s="848"/>
      <c r="Z48" s="848"/>
      <c r="AA48" s="848"/>
      <c r="AB48" s="848"/>
      <c r="AC48" s="848"/>
      <c r="AD48" s="848"/>
      <c r="AE48" s="848" t="s">
        <v>261</v>
      </c>
      <c r="AF48" s="848"/>
      <c r="AG48" s="848"/>
      <c r="AH48" s="848"/>
      <c r="AI48" s="848"/>
      <c r="AJ48" s="848"/>
      <c r="AK48" s="848"/>
      <c r="AL48" s="848"/>
      <c r="AM48" s="848"/>
      <c r="AN48" s="848"/>
      <c r="AO48" s="848" t="s">
        <v>261</v>
      </c>
      <c r="AP48" s="848"/>
      <c r="AQ48" s="848"/>
      <c r="AR48" s="848"/>
      <c r="AS48" s="848"/>
      <c r="AT48" s="848"/>
      <c r="AU48" s="848"/>
      <c r="AV48" s="848"/>
      <c r="AW48" s="848"/>
      <c r="AX48" s="848"/>
      <c r="AY48" s="848" t="s">
        <v>261</v>
      </c>
      <c r="AZ48" s="848"/>
      <c r="BA48" s="848"/>
      <c r="BB48" s="848"/>
      <c r="BC48" s="848"/>
      <c r="BD48" s="848"/>
      <c r="BE48" s="848"/>
      <c r="BF48" s="848"/>
      <c r="BG48" s="848"/>
      <c r="BH48" s="848"/>
      <c r="BI48" s="848" t="s">
        <v>261</v>
      </c>
      <c r="BJ48" s="848"/>
      <c r="BK48" s="848"/>
      <c r="BL48" s="848"/>
      <c r="BM48" s="848"/>
      <c r="BN48" s="848"/>
      <c r="BO48" s="848"/>
      <c r="BP48" s="848"/>
      <c r="BQ48" s="848"/>
      <c r="BR48" s="848"/>
      <c r="BS48" s="848" t="s">
        <v>261</v>
      </c>
      <c r="BT48" s="848"/>
      <c r="BU48" s="848"/>
      <c r="BV48" s="848"/>
      <c r="BW48" s="848"/>
      <c r="BX48" s="848"/>
      <c r="BY48" s="848"/>
      <c r="BZ48" s="848"/>
      <c r="CA48" s="848"/>
      <c r="CB48" s="848"/>
      <c r="CC48" s="848" t="s">
        <v>261</v>
      </c>
      <c r="CD48" s="848"/>
      <c r="CE48" s="848"/>
      <c r="CF48" s="848"/>
      <c r="CG48" s="848"/>
      <c r="CH48" s="848"/>
      <c r="CI48" s="848"/>
      <c r="CJ48" s="848"/>
      <c r="CK48" s="848"/>
      <c r="CL48" s="848"/>
      <c r="CM48" s="848" t="s">
        <v>261</v>
      </c>
      <c r="CN48" s="848"/>
      <c r="CO48" s="848"/>
      <c r="CP48" s="848"/>
      <c r="CQ48" s="848"/>
      <c r="CR48" s="848"/>
      <c r="CS48" s="848"/>
      <c r="CT48" s="848"/>
      <c r="CU48" s="848"/>
      <c r="CV48" s="848"/>
      <c r="CW48" s="848" t="s">
        <v>261</v>
      </c>
      <c r="CX48" s="848"/>
      <c r="CY48" s="848"/>
      <c r="CZ48" s="848"/>
      <c r="DA48" s="848"/>
      <c r="DB48" s="848"/>
      <c r="DC48" s="848"/>
      <c r="DD48" s="848"/>
      <c r="DE48" s="848"/>
      <c r="DF48" s="848"/>
    </row>
    <row r="49" spans="1:110" ht="20.100000000000001" customHeight="1" thickBot="1">
      <c r="A49" s="404"/>
      <c r="B49" s="437"/>
      <c r="C49" s="845"/>
      <c r="D49" s="845"/>
      <c r="E49" s="845"/>
      <c r="F49" s="450"/>
      <c r="G49" s="450"/>
      <c r="H49" s="404"/>
      <c r="I49" s="398"/>
      <c r="J49" s="402"/>
      <c r="K49" s="429">
        <f t="shared" ref="K49:AP49" si="45">K54*$H$142</f>
        <v>0</v>
      </c>
      <c r="L49" s="429">
        <f t="shared" si="45"/>
        <v>0</v>
      </c>
      <c r="M49" s="429">
        <f t="shared" si="45"/>
        <v>0</v>
      </c>
      <c r="N49" s="429">
        <f t="shared" si="45"/>
        <v>0</v>
      </c>
      <c r="O49" s="429">
        <f t="shared" si="45"/>
        <v>0</v>
      </c>
      <c r="P49" s="429">
        <f t="shared" si="45"/>
        <v>0</v>
      </c>
      <c r="Q49" s="429">
        <f t="shared" si="45"/>
        <v>0</v>
      </c>
      <c r="R49" s="429">
        <f t="shared" si="45"/>
        <v>0</v>
      </c>
      <c r="S49" s="429">
        <f t="shared" si="45"/>
        <v>0</v>
      </c>
      <c r="T49" s="429">
        <f t="shared" si="45"/>
        <v>0</v>
      </c>
      <c r="U49" s="429">
        <f t="shared" si="45"/>
        <v>0</v>
      </c>
      <c r="V49" s="429">
        <f t="shared" si="45"/>
        <v>0</v>
      </c>
      <c r="W49" s="429">
        <f t="shared" si="45"/>
        <v>0</v>
      </c>
      <c r="X49" s="429">
        <f t="shared" si="45"/>
        <v>0</v>
      </c>
      <c r="Y49" s="429">
        <f t="shared" si="45"/>
        <v>0</v>
      </c>
      <c r="Z49" s="429">
        <f t="shared" si="45"/>
        <v>0</v>
      </c>
      <c r="AA49" s="429">
        <f t="shared" si="45"/>
        <v>0</v>
      </c>
      <c r="AB49" s="429">
        <f t="shared" si="45"/>
        <v>0</v>
      </c>
      <c r="AC49" s="429">
        <f t="shared" si="45"/>
        <v>0</v>
      </c>
      <c r="AD49" s="429">
        <f t="shared" si="45"/>
        <v>0</v>
      </c>
      <c r="AE49" s="429">
        <f t="shared" si="45"/>
        <v>0</v>
      </c>
      <c r="AF49" s="429">
        <f t="shared" si="45"/>
        <v>0</v>
      </c>
      <c r="AG49" s="429">
        <f t="shared" si="45"/>
        <v>0</v>
      </c>
      <c r="AH49" s="429">
        <f t="shared" si="45"/>
        <v>0</v>
      </c>
      <c r="AI49" s="429">
        <f t="shared" si="45"/>
        <v>0</v>
      </c>
      <c r="AJ49" s="429">
        <f t="shared" si="45"/>
        <v>0</v>
      </c>
      <c r="AK49" s="429">
        <f t="shared" si="45"/>
        <v>0</v>
      </c>
      <c r="AL49" s="429">
        <f t="shared" si="45"/>
        <v>0</v>
      </c>
      <c r="AM49" s="429">
        <f t="shared" si="45"/>
        <v>0</v>
      </c>
      <c r="AN49" s="429">
        <f t="shared" si="45"/>
        <v>0</v>
      </c>
      <c r="AO49" s="429">
        <f t="shared" si="45"/>
        <v>0</v>
      </c>
      <c r="AP49" s="429">
        <f t="shared" si="45"/>
        <v>0</v>
      </c>
      <c r="AQ49" s="429">
        <f t="shared" ref="AQ49:BV49" si="46">AQ54*$H$142</f>
        <v>0</v>
      </c>
      <c r="AR49" s="429">
        <f t="shared" si="46"/>
        <v>0</v>
      </c>
      <c r="AS49" s="429">
        <f t="shared" si="46"/>
        <v>0</v>
      </c>
      <c r="AT49" s="429">
        <f t="shared" si="46"/>
        <v>0</v>
      </c>
      <c r="AU49" s="429">
        <f t="shared" si="46"/>
        <v>0</v>
      </c>
      <c r="AV49" s="429">
        <f t="shared" si="46"/>
        <v>0</v>
      </c>
      <c r="AW49" s="429">
        <f t="shared" si="46"/>
        <v>0</v>
      </c>
      <c r="AX49" s="429">
        <f t="shared" si="46"/>
        <v>0</v>
      </c>
      <c r="AY49" s="429">
        <f t="shared" si="46"/>
        <v>0</v>
      </c>
      <c r="AZ49" s="429">
        <f t="shared" si="46"/>
        <v>0</v>
      </c>
      <c r="BA49" s="429">
        <f t="shared" si="46"/>
        <v>0</v>
      </c>
      <c r="BB49" s="429">
        <f t="shared" si="46"/>
        <v>0</v>
      </c>
      <c r="BC49" s="429">
        <f t="shared" si="46"/>
        <v>0</v>
      </c>
      <c r="BD49" s="429">
        <f t="shared" si="46"/>
        <v>0</v>
      </c>
      <c r="BE49" s="429">
        <f t="shared" si="46"/>
        <v>0</v>
      </c>
      <c r="BF49" s="429">
        <f t="shared" si="46"/>
        <v>0</v>
      </c>
      <c r="BG49" s="429">
        <f t="shared" si="46"/>
        <v>0</v>
      </c>
      <c r="BH49" s="429">
        <f t="shared" si="46"/>
        <v>0</v>
      </c>
      <c r="BI49" s="429">
        <f t="shared" si="46"/>
        <v>0</v>
      </c>
      <c r="BJ49" s="429">
        <f t="shared" si="46"/>
        <v>0</v>
      </c>
      <c r="BK49" s="429">
        <f t="shared" si="46"/>
        <v>0</v>
      </c>
      <c r="BL49" s="429">
        <f t="shared" si="46"/>
        <v>0</v>
      </c>
      <c r="BM49" s="429">
        <f t="shared" si="46"/>
        <v>0</v>
      </c>
      <c r="BN49" s="429">
        <f t="shared" si="46"/>
        <v>0</v>
      </c>
      <c r="BO49" s="429">
        <f t="shared" si="46"/>
        <v>0</v>
      </c>
      <c r="BP49" s="429">
        <f t="shared" si="46"/>
        <v>0</v>
      </c>
      <c r="BQ49" s="429">
        <f t="shared" si="46"/>
        <v>0</v>
      </c>
      <c r="BR49" s="429">
        <f t="shared" si="46"/>
        <v>0</v>
      </c>
      <c r="BS49" s="429">
        <f t="shared" si="46"/>
        <v>0</v>
      </c>
      <c r="BT49" s="429">
        <f t="shared" si="46"/>
        <v>0</v>
      </c>
      <c r="BU49" s="429">
        <f t="shared" si="46"/>
        <v>0</v>
      </c>
      <c r="BV49" s="429">
        <f t="shared" si="46"/>
        <v>0</v>
      </c>
      <c r="BW49" s="429">
        <f t="shared" ref="BW49:DF49" si="47">BW54*$H$142</f>
        <v>0</v>
      </c>
      <c r="BX49" s="429">
        <f t="shared" si="47"/>
        <v>0</v>
      </c>
      <c r="BY49" s="429">
        <f t="shared" si="47"/>
        <v>0</v>
      </c>
      <c r="BZ49" s="429">
        <f t="shared" si="47"/>
        <v>0</v>
      </c>
      <c r="CA49" s="429">
        <f t="shared" si="47"/>
        <v>0</v>
      </c>
      <c r="CB49" s="429">
        <f t="shared" si="47"/>
        <v>0</v>
      </c>
      <c r="CC49" s="429">
        <f t="shared" si="47"/>
        <v>0</v>
      </c>
      <c r="CD49" s="429">
        <f t="shared" si="47"/>
        <v>0</v>
      </c>
      <c r="CE49" s="429">
        <f t="shared" si="47"/>
        <v>0</v>
      </c>
      <c r="CF49" s="429">
        <f t="shared" si="47"/>
        <v>0</v>
      </c>
      <c r="CG49" s="429">
        <f t="shared" si="47"/>
        <v>0</v>
      </c>
      <c r="CH49" s="429">
        <f t="shared" si="47"/>
        <v>0</v>
      </c>
      <c r="CI49" s="429">
        <f t="shared" si="47"/>
        <v>0</v>
      </c>
      <c r="CJ49" s="429">
        <f t="shared" si="47"/>
        <v>0</v>
      </c>
      <c r="CK49" s="429">
        <f t="shared" si="47"/>
        <v>0</v>
      </c>
      <c r="CL49" s="429">
        <f t="shared" si="47"/>
        <v>0</v>
      </c>
      <c r="CM49" s="429">
        <f t="shared" si="47"/>
        <v>0</v>
      </c>
      <c r="CN49" s="429">
        <f t="shared" si="47"/>
        <v>0</v>
      </c>
      <c r="CO49" s="429">
        <f t="shared" si="47"/>
        <v>0</v>
      </c>
      <c r="CP49" s="429">
        <f t="shared" si="47"/>
        <v>0</v>
      </c>
      <c r="CQ49" s="429">
        <f t="shared" si="47"/>
        <v>0</v>
      </c>
      <c r="CR49" s="429">
        <f t="shared" si="47"/>
        <v>0</v>
      </c>
      <c r="CS49" s="429">
        <f t="shared" si="47"/>
        <v>0</v>
      </c>
      <c r="CT49" s="429">
        <f t="shared" si="47"/>
        <v>0</v>
      </c>
      <c r="CU49" s="429">
        <f t="shared" si="47"/>
        <v>0</v>
      </c>
      <c r="CV49" s="429">
        <f t="shared" si="47"/>
        <v>0</v>
      </c>
      <c r="CW49" s="429">
        <f t="shared" si="47"/>
        <v>0</v>
      </c>
      <c r="CX49" s="429">
        <f t="shared" si="47"/>
        <v>0</v>
      </c>
      <c r="CY49" s="429">
        <f t="shared" si="47"/>
        <v>0</v>
      </c>
      <c r="CZ49" s="429">
        <f t="shared" si="47"/>
        <v>0</v>
      </c>
      <c r="DA49" s="429">
        <f t="shared" si="47"/>
        <v>0</v>
      </c>
      <c r="DB49" s="429">
        <f t="shared" si="47"/>
        <v>0</v>
      </c>
      <c r="DC49" s="429">
        <f t="shared" si="47"/>
        <v>0</v>
      </c>
      <c r="DD49" s="429">
        <f t="shared" si="47"/>
        <v>0</v>
      </c>
      <c r="DE49" s="429">
        <f t="shared" si="47"/>
        <v>0</v>
      </c>
      <c r="DF49" s="429">
        <f t="shared" si="47"/>
        <v>0</v>
      </c>
    </row>
    <row r="50" spans="1:110" ht="20.100000000000001" customHeight="1" thickBot="1">
      <c r="A50" s="404"/>
      <c r="B50" s="437"/>
      <c r="C50" s="841" t="s">
        <v>668</v>
      </c>
      <c r="D50" s="841"/>
      <c r="E50" s="841"/>
      <c r="F50" s="424">
        <v>2</v>
      </c>
      <c r="G50" s="450"/>
      <c r="H50" s="404"/>
      <c r="I50" s="446">
        <f>IFERROR(AVERAGEIF(K50:DF50,"&lt;&gt;0"),0)</f>
        <v>0</v>
      </c>
      <c r="J50" s="399"/>
      <c r="K50" s="128">
        <v>0</v>
      </c>
      <c r="L50" s="128">
        <v>0</v>
      </c>
      <c r="M50" s="128">
        <v>0</v>
      </c>
      <c r="N50" s="128">
        <v>0</v>
      </c>
      <c r="O50" s="128">
        <v>0</v>
      </c>
      <c r="P50" s="128">
        <v>0</v>
      </c>
      <c r="Q50" s="128">
        <v>0</v>
      </c>
      <c r="R50" s="128">
        <v>0</v>
      </c>
      <c r="S50" s="128">
        <v>0</v>
      </c>
      <c r="T50" s="128">
        <v>0</v>
      </c>
      <c r="U50" s="128">
        <v>0</v>
      </c>
      <c r="V50" s="128">
        <v>0</v>
      </c>
      <c r="W50" s="128">
        <v>0</v>
      </c>
      <c r="X50" s="128">
        <v>0</v>
      </c>
      <c r="Y50" s="128">
        <v>0</v>
      </c>
      <c r="Z50" s="128">
        <v>0</v>
      </c>
      <c r="AA50" s="128">
        <v>0</v>
      </c>
      <c r="AB50" s="128">
        <v>0</v>
      </c>
      <c r="AC50" s="128">
        <v>0</v>
      </c>
      <c r="AD50" s="128">
        <v>0</v>
      </c>
      <c r="AE50" s="128">
        <v>0</v>
      </c>
      <c r="AF50" s="128">
        <v>0</v>
      </c>
      <c r="AG50" s="128">
        <v>0</v>
      </c>
      <c r="AH50" s="128">
        <v>0</v>
      </c>
      <c r="AI50" s="128">
        <v>0</v>
      </c>
      <c r="AJ50" s="128">
        <v>0</v>
      </c>
      <c r="AK50" s="128">
        <v>0</v>
      </c>
      <c r="AL50" s="128">
        <v>0</v>
      </c>
      <c r="AM50" s="128">
        <v>0</v>
      </c>
      <c r="AN50" s="128">
        <v>0</v>
      </c>
      <c r="AO50" s="128">
        <v>0</v>
      </c>
      <c r="AP50" s="128">
        <v>0</v>
      </c>
      <c r="AQ50" s="128">
        <v>0</v>
      </c>
      <c r="AR50" s="128">
        <v>0</v>
      </c>
      <c r="AS50" s="128">
        <v>0</v>
      </c>
      <c r="AT50" s="128">
        <v>0</v>
      </c>
      <c r="AU50" s="128">
        <v>0</v>
      </c>
      <c r="AV50" s="128">
        <v>0</v>
      </c>
      <c r="AW50" s="128">
        <v>0</v>
      </c>
      <c r="AX50" s="128">
        <v>0</v>
      </c>
      <c r="AY50" s="128">
        <v>0</v>
      </c>
      <c r="AZ50" s="128">
        <v>0</v>
      </c>
      <c r="BA50" s="128">
        <v>0</v>
      </c>
      <c r="BB50" s="128">
        <v>0</v>
      </c>
      <c r="BC50" s="128">
        <v>0</v>
      </c>
      <c r="BD50" s="128">
        <v>0</v>
      </c>
      <c r="BE50" s="128">
        <v>0</v>
      </c>
      <c r="BF50" s="128">
        <v>0</v>
      </c>
      <c r="BG50" s="128">
        <v>0</v>
      </c>
      <c r="BH50" s="128">
        <v>0</v>
      </c>
      <c r="BI50" s="128">
        <v>0</v>
      </c>
      <c r="BJ50" s="128">
        <v>0</v>
      </c>
      <c r="BK50" s="128">
        <v>0</v>
      </c>
      <c r="BL50" s="128">
        <v>0</v>
      </c>
      <c r="BM50" s="128">
        <v>0</v>
      </c>
      <c r="BN50" s="128">
        <v>0</v>
      </c>
      <c r="BO50" s="128">
        <v>0</v>
      </c>
      <c r="BP50" s="128">
        <v>0</v>
      </c>
      <c r="BQ50" s="128">
        <v>0</v>
      </c>
      <c r="BR50" s="128">
        <v>0</v>
      </c>
      <c r="BS50" s="128">
        <v>0</v>
      </c>
      <c r="BT50" s="128">
        <v>0</v>
      </c>
      <c r="BU50" s="128">
        <v>0</v>
      </c>
      <c r="BV50" s="128">
        <v>0</v>
      </c>
      <c r="BW50" s="128">
        <v>0</v>
      </c>
      <c r="BX50" s="128">
        <v>0</v>
      </c>
      <c r="BY50" s="128">
        <v>0</v>
      </c>
      <c r="BZ50" s="128">
        <v>0</v>
      </c>
      <c r="CA50" s="128">
        <v>0</v>
      </c>
      <c r="CB50" s="128">
        <v>0</v>
      </c>
      <c r="CC50" s="128">
        <v>0</v>
      </c>
      <c r="CD50" s="128">
        <v>0</v>
      </c>
      <c r="CE50" s="128">
        <v>0</v>
      </c>
      <c r="CF50" s="128">
        <v>0</v>
      </c>
      <c r="CG50" s="128">
        <v>0</v>
      </c>
      <c r="CH50" s="128">
        <v>0</v>
      </c>
      <c r="CI50" s="128">
        <v>0</v>
      </c>
      <c r="CJ50" s="128">
        <v>0</v>
      </c>
      <c r="CK50" s="128">
        <v>0</v>
      </c>
      <c r="CL50" s="128">
        <v>0</v>
      </c>
      <c r="CM50" s="128">
        <v>0</v>
      </c>
      <c r="CN50" s="128">
        <v>0</v>
      </c>
      <c r="CO50" s="128">
        <v>0</v>
      </c>
      <c r="CP50" s="128">
        <v>0</v>
      </c>
      <c r="CQ50" s="128">
        <v>0</v>
      </c>
      <c r="CR50" s="128">
        <v>0</v>
      </c>
      <c r="CS50" s="128">
        <v>0</v>
      </c>
      <c r="CT50" s="128">
        <v>0</v>
      </c>
      <c r="CU50" s="128">
        <v>0</v>
      </c>
      <c r="CV50" s="128">
        <v>0</v>
      </c>
      <c r="CW50" s="128">
        <v>0</v>
      </c>
      <c r="CX50" s="128">
        <v>0</v>
      </c>
      <c r="CY50" s="128">
        <v>0</v>
      </c>
      <c r="CZ50" s="128">
        <v>0</v>
      </c>
      <c r="DA50" s="128">
        <v>0</v>
      </c>
      <c r="DB50" s="128">
        <v>0</v>
      </c>
      <c r="DC50" s="128">
        <v>0</v>
      </c>
      <c r="DD50" s="128">
        <v>0</v>
      </c>
      <c r="DE50" s="128">
        <v>0</v>
      </c>
      <c r="DF50" s="128">
        <v>0</v>
      </c>
    </row>
    <row r="51" spans="1:110" ht="20.100000000000001" customHeight="1">
      <c r="A51" s="404"/>
      <c r="B51" s="437"/>
      <c r="C51" s="460"/>
      <c r="D51" s="460"/>
      <c r="E51" s="460"/>
      <c r="F51" s="461">
        <v>0</v>
      </c>
      <c r="G51" s="450"/>
      <c r="H51" s="404"/>
      <c r="I51" s="398"/>
      <c r="J51" s="402"/>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29"/>
      <c r="AO51" s="429"/>
      <c r="AP51" s="429"/>
      <c r="AQ51" s="429"/>
      <c r="AR51" s="429"/>
      <c r="AS51" s="429"/>
      <c r="AT51" s="429"/>
      <c r="AU51" s="429"/>
      <c r="AV51" s="429"/>
      <c r="AW51" s="429"/>
      <c r="AX51" s="429"/>
      <c r="AY51" s="429"/>
      <c r="AZ51" s="429"/>
      <c r="BA51" s="429"/>
      <c r="BB51" s="429"/>
      <c r="BC51" s="429"/>
      <c r="BD51" s="429"/>
      <c r="BE51" s="429"/>
      <c r="BF51" s="429"/>
      <c r="BG51" s="429"/>
      <c r="BH51" s="429"/>
      <c r="BI51" s="429"/>
      <c r="BJ51" s="429"/>
      <c r="BK51" s="429"/>
      <c r="BL51" s="429"/>
      <c r="BM51" s="429"/>
      <c r="BN51" s="429"/>
      <c r="BO51" s="429"/>
      <c r="BP51" s="429"/>
      <c r="BQ51" s="429"/>
      <c r="BR51" s="429"/>
      <c r="BS51" s="429"/>
      <c r="BT51" s="429"/>
      <c r="BU51" s="429"/>
      <c r="BV51" s="429"/>
      <c r="BW51" s="429"/>
      <c r="BX51" s="429"/>
      <c r="BY51" s="429"/>
      <c r="BZ51" s="429"/>
      <c r="CA51" s="429"/>
      <c r="CB51" s="429"/>
      <c r="CC51" s="429"/>
      <c r="CD51" s="429"/>
      <c r="CE51" s="429"/>
      <c r="CF51" s="429"/>
      <c r="CG51" s="429"/>
      <c r="CH51" s="429"/>
      <c r="CI51" s="429"/>
      <c r="CJ51" s="429"/>
      <c r="CK51" s="429"/>
      <c r="CL51" s="429"/>
      <c r="CM51" s="429"/>
      <c r="CN51" s="429"/>
      <c r="CO51" s="429"/>
      <c r="CP51" s="429"/>
      <c r="CQ51" s="429"/>
      <c r="CR51" s="429"/>
      <c r="CS51" s="429"/>
      <c r="CT51" s="429"/>
      <c r="CU51" s="429"/>
      <c r="CV51" s="429"/>
      <c r="CW51" s="429"/>
      <c r="CX51" s="429"/>
      <c r="CY51" s="429"/>
      <c r="CZ51" s="429"/>
      <c r="DA51" s="429"/>
      <c r="DB51" s="429"/>
      <c r="DC51" s="429"/>
      <c r="DD51" s="429"/>
      <c r="DE51" s="429"/>
      <c r="DF51" s="429"/>
    </row>
    <row r="52" spans="1:110" s="401" customFormat="1" ht="20.100000000000001" customHeight="1">
      <c r="A52" s="398"/>
      <c r="B52" s="399"/>
      <c r="C52" s="841" t="s">
        <v>787</v>
      </c>
      <c r="D52" s="841"/>
      <c r="E52" s="841"/>
      <c r="F52" s="424">
        <v>8</v>
      </c>
      <c r="G52" s="399"/>
      <c r="H52" s="398"/>
      <c r="I52" s="398"/>
      <c r="J52" s="399"/>
      <c r="K52" s="446" t="str">
        <f>Home!M28</f>
        <v>insert</v>
      </c>
      <c r="L52" s="446" t="str">
        <f>Home!N28</f>
        <v>insert</v>
      </c>
      <c r="M52" s="446" t="str">
        <f>Home!O28</f>
        <v>insert</v>
      </c>
      <c r="N52" s="446" t="str">
        <f>Home!P28</f>
        <v>insert</v>
      </c>
      <c r="O52" s="446" t="str">
        <f>Home!Q28</f>
        <v>insert</v>
      </c>
      <c r="P52" s="446" t="str">
        <f>Home!R28</f>
        <v>insert</v>
      </c>
      <c r="Q52" s="446" t="str">
        <f>Home!S28</f>
        <v>insert</v>
      </c>
      <c r="R52" s="446" t="str">
        <f>Home!T28</f>
        <v>insert</v>
      </c>
      <c r="S52" s="446" t="str">
        <f>Home!U28</f>
        <v>insert</v>
      </c>
      <c r="T52" s="446" t="str">
        <f>Home!V28</f>
        <v>insert</v>
      </c>
      <c r="U52" s="446" t="str">
        <f>Home!W28</f>
        <v>insert</v>
      </c>
      <c r="V52" s="462" t="str">
        <f>Home!X28</f>
        <v>insert</v>
      </c>
      <c r="W52" s="462" t="str">
        <f>Home!Y28</f>
        <v>insert</v>
      </c>
      <c r="X52" s="462" t="str">
        <f>Home!Z28</f>
        <v>insert</v>
      </c>
      <c r="Y52" s="462" t="str">
        <f>Home!AA28</f>
        <v>insert</v>
      </c>
      <c r="Z52" s="462" t="str">
        <f>Home!AB28</f>
        <v>insert</v>
      </c>
      <c r="AA52" s="462" t="str">
        <f>Home!AC28</f>
        <v>insert</v>
      </c>
      <c r="AB52" s="462" t="str">
        <f>Home!AD28</f>
        <v>insert</v>
      </c>
      <c r="AC52" s="462" t="str">
        <f>Home!AE28</f>
        <v>insert</v>
      </c>
      <c r="AD52" s="462" t="str">
        <f>Home!AF28</f>
        <v>insert</v>
      </c>
      <c r="AE52" s="462" t="str">
        <f>Home!AG28</f>
        <v>insert</v>
      </c>
      <c r="AF52" s="462" t="str">
        <f>Home!AH28</f>
        <v>insert</v>
      </c>
      <c r="AG52" s="462" t="str">
        <f>Home!AI28</f>
        <v>insert</v>
      </c>
      <c r="AH52" s="462" t="str">
        <f>Home!AJ28</f>
        <v>insert</v>
      </c>
      <c r="AI52" s="462" t="str">
        <f>Home!AK28</f>
        <v>insert</v>
      </c>
      <c r="AJ52" s="462" t="str">
        <f>Home!AL28</f>
        <v>insert</v>
      </c>
      <c r="AK52" s="462" t="str">
        <f>Home!AM28</f>
        <v>insert</v>
      </c>
      <c r="AL52" s="462" t="str">
        <f>Home!AN28</f>
        <v>insert</v>
      </c>
      <c r="AM52" s="462" t="str">
        <f>Home!AO28</f>
        <v>insert</v>
      </c>
      <c r="AN52" s="462" t="str">
        <f>Home!AP28</f>
        <v>insert</v>
      </c>
      <c r="AO52" s="462" t="str">
        <f>Home!AQ28</f>
        <v>insert</v>
      </c>
      <c r="AP52" s="462" t="str">
        <f>Home!AR28</f>
        <v>insert</v>
      </c>
      <c r="AQ52" s="462" t="str">
        <f>Home!AS28</f>
        <v>insert</v>
      </c>
      <c r="AR52" s="462" t="str">
        <f>Home!AT28</f>
        <v>insert</v>
      </c>
      <c r="AS52" s="462" t="str">
        <f>Home!AU28</f>
        <v>insert</v>
      </c>
      <c r="AT52" s="462" t="str">
        <f>Home!AV28</f>
        <v>insert</v>
      </c>
      <c r="AU52" s="462" t="str">
        <f>Home!AW28</f>
        <v>insert</v>
      </c>
      <c r="AV52" s="462" t="str">
        <f>Home!AX28</f>
        <v>insert</v>
      </c>
      <c r="AW52" s="462" t="str">
        <f>Home!AY28</f>
        <v>insert</v>
      </c>
      <c r="AX52" s="462" t="str">
        <f>Home!AZ28</f>
        <v>insert</v>
      </c>
      <c r="AY52" s="462" t="str">
        <f>Home!BA28</f>
        <v>insert</v>
      </c>
      <c r="AZ52" s="462" t="str">
        <f>Home!BB28</f>
        <v>insert</v>
      </c>
      <c r="BA52" s="462" t="str">
        <f>Home!BC28</f>
        <v>insert</v>
      </c>
      <c r="BB52" s="462" t="str">
        <f>Home!BD28</f>
        <v>insert</v>
      </c>
      <c r="BC52" s="462" t="str">
        <f>Home!BE28</f>
        <v>insert</v>
      </c>
      <c r="BD52" s="462" t="str">
        <f>Home!BF28</f>
        <v>insert</v>
      </c>
      <c r="BE52" s="462" t="str">
        <f>Home!BG28</f>
        <v>insert</v>
      </c>
      <c r="BF52" s="462" t="str">
        <f>Home!BH28</f>
        <v>insert</v>
      </c>
      <c r="BG52" s="462" t="str">
        <f>Home!BI28</f>
        <v>insert</v>
      </c>
      <c r="BH52" s="462" t="str">
        <f>Home!BJ28</f>
        <v>insert</v>
      </c>
      <c r="BI52" s="462" t="str">
        <f>Home!BK28</f>
        <v>insert</v>
      </c>
      <c r="BJ52" s="462" t="str">
        <f>Home!BL28</f>
        <v>insert</v>
      </c>
      <c r="BK52" s="462" t="str">
        <f>Home!BM28</f>
        <v>insert</v>
      </c>
      <c r="BL52" s="462" t="str">
        <f>Home!BN28</f>
        <v>insert</v>
      </c>
      <c r="BM52" s="462" t="str">
        <f>Home!BO28</f>
        <v>insert</v>
      </c>
      <c r="BN52" s="462" t="str">
        <f>Home!BP28</f>
        <v>insert</v>
      </c>
      <c r="BO52" s="462" t="str">
        <f>Home!BQ28</f>
        <v>insert</v>
      </c>
      <c r="BP52" s="462" t="str">
        <f>Home!BR28</f>
        <v>insert</v>
      </c>
      <c r="BQ52" s="462" t="str">
        <f>Home!BS28</f>
        <v>insert</v>
      </c>
      <c r="BR52" s="462" t="str">
        <f>Home!BT28</f>
        <v>insert</v>
      </c>
      <c r="BS52" s="462" t="str">
        <f>Home!BU28</f>
        <v>insert</v>
      </c>
      <c r="BT52" s="462" t="str">
        <f>Home!BV28</f>
        <v>insert</v>
      </c>
      <c r="BU52" s="462" t="str">
        <f>Home!BW28</f>
        <v>insert</v>
      </c>
      <c r="BV52" s="462" t="str">
        <f>Home!BX28</f>
        <v>insert</v>
      </c>
      <c r="BW52" s="462" t="str">
        <f>Home!BY28</f>
        <v>insert</v>
      </c>
      <c r="BX52" s="462" t="str">
        <f>Home!BZ28</f>
        <v>insert</v>
      </c>
      <c r="BY52" s="462" t="str">
        <f>Home!CA28</f>
        <v>insert</v>
      </c>
      <c r="BZ52" s="462" t="str">
        <f>Home!CB28</f>
        <v>insert</v>
      </c>
      <c r="CA52" s="462" t="str">
        <f>Home!CC28</f>
        <v>insert</v>
      </c>
      <c r="CB52" s="462" t="str">
        <f>Home!CD28</f>
        <v>insert</v>
      </c>
      <c r="CC52" s="462" t="str">
        <f>Home!CE28</f>
        <v>insert</v>
      </c>
      <c r="CD52" s="462" t="str">
        <f>Home!CF28</f>
        <v>insert</v>
      </c>
      <c r="CE52" s="462" t="str">
        <f>Home!CG28</f>
        <v>insert</v>
      </c>
      <c r="CF52" s="462" t="str">
        <f>Home!CH28</f>
        <v>insert</v>
      </c>
      <c r="CG52" s="462" t="str">
        <f>Home!CI28</f>
        <v>insert</v>
      </c>
      <c r="CH52" s="462" t="str">
        <f>Home!CJ28</f>
        <v>insert</v>
      </c>
      <c r="CI52" s="462" t="str">
        <f>Home!CK28</f>
        <v>insert</v>
      </c>
      <c r="CJ52" s="462" t="str">
        <f>Home!CL28</f>
        <v>insert</v>
      </c>
      <c r="CK52" s="462" t="str">
        <f>Home!CM28</f>
        <v>insert</v>
      </c>
      <c r="CL52" s="462" t="str">
        <f>Home!CN28</f>
        <v>insert</v>
      </c>
      <c r="CM52" s="462" t="str">
        <f>Home!CO28</f>
        <v>insert</v>
      </c>
      <c r="CN52" s="462" t="str">
        <f>Home!CP28</f>
        <v>insert</v>
      </c>
      <c r="CO52" s="462" t="str">
        <f>Home!CQ28</f>
        <v>insert</v>
      </c>
      <c r="CP52" s="462" t="str">
        <f>Home!CR28</f>
        <v>insert</v>
      </c>
      <c r="CQ52" s="462" t="str">
        <f>Home!CS28</f>
        <v>insert</v>
      </c>
      <c r="CR52" s="462" t="str">
        <f>Home!CT28</f>
        <v>insert</v>
      </c>
      <c r="CS52" s="462" t="str">
        <f>Home!CU28</f>
        <v>insert</v>
      </c>
      <c r="CT52" s="462" t="str">
        <f>Home!CV28</f>
        <v>insert</v>
      </c>
      <c r="CU52" s="462" t="str">
        <f>Home!CW28</f>
        <v>insert</v>
      </c>
      <c r="CV52" s="462" t="str">
        <f>Home!CX28</f>
        <v>insert</v>
      </c>
      <c r="CW52" s="462" t="str">
        <f>Home!CY28</f>
        <v>insert</v>
      </c>
      <c r="CX52" s="462" t="str">
        <f>Home!CZ28</f>
        <v>insert</v>
      </c>
      <c r="CY52" s="462" t="str">
        <f>Home!DA28</f>
        <v>insert</v>
      </c>
      <c r="CZ52" s="462" t="str">
        <f>Home!DB28</f>
        <v>insert</v>
      </c>
      <c r="DA52" s="462" t="str">
        <f>Home!DC28</f>
        <v>insert</v>
      </c>
      <c r="DB52" s="462" t="str">
        <f>Home!DD28</f>
        <v>insert</v>
      </c>
      <c r="DC52" s="462" t="str">
        <f>Home!DE28</f>
        <v>insert</v>
      </c>
      <c r="DD52" s="462" t="str">
        <f>Home!DF28</f>
        <v>insert</v>
      </c>
      <c r="DE52" s="462" t="str">
        <f>Home!DG28</f>
        <v>insert</v>
      </c>
      <c r="DF52" s="462" t="str">
        <f>Home!DH28</f>
        <v>insert</v>
      </c>
    </row>
    <row r="53" spans="1:110" s="401" customFormat="1" ht="30" customHeight="1">
      <c r="A53" s="398"/>
      <c r="B53" s="399"/>
      <c r="C53" s="828" t="s">
        <v>788</v>
      </c>
      <c r="D53" s="828"/>
      <c r="E53" s="828"/>
      <c r="F53" s="425">
        <v>6</v>
      </c>
      <c r="G53" s="399"/>
      <c r="H53" s="398"/>
      <c r="I53" s="398"/>
      <c r="J53" s="399"/>
      <c r="K53" s="400"/>
      <c r="O53" s="410"/>
      <c r="U53" s="400"/>
      <c r="Y53" s="410"/>
      <c r="AE53" s="400"/>
      <c r="AI53" s="410"/>
      <c r="AO53" s="400"/>
      <c r="AS53" s="410"/>
      <c r="AY53" s="400"/>
      <c r="BC53" s="410"/>
      <c r="BI53" s="400"/>
      <c r="BM53" s="410"/>
      <c r="BS53" s="400"/>
      <c r="BW53" s="410"/>
      <c r="CC53" s="400"/>
      <c r="CG53" s="410"/>
      <c r="CM53" s="400"/>
      <c r="CQ53" s="410"/>
      <c r="CW53" s="400"/>
      <c r="DA53" s="410"/>
    </row>
    <row r="54" spans="1:110" s="401" customFormat="1" ht="30" customHeight="1">
      <c r="A54" s="398"/>
      <c r="B54" s="399"/>
      <c r="C54" s="842" t="s">
        <v>789</v>
      </c>
      <c r="D54" s="842"/>
      <c r="E54" s="842"/>
      <c r="F54" s="425">
        <v>4</v>
      </c>
      <c r="G54" s="399"/>
      <c r="H54" s="398"/>
      <c r="I54" s="426">
        <f>IFERROR(AVERAGEIF(K54:DF54,"&lt;&gt;0"),0)</f>
        <v>0</v>
      </c>
      <c r="J54" s="399"/>
      <c r="K54" s="446">
        <f>IF(AND(K52&lt;=0),8,IF(AND(K52&lt;=25),6,IF(AND(K52&lt;=45),4,IF(AND(K52&lt;=60),2,IF(AND(K52&lt;=75),0,IF(AND(K52&gt;110),0)*0)))))</f>
        <v>0</v>
      </c>
      <c r="L54" s="446">
        <f t="shared" ref="L54:BW54" si="48">IF(AND(L52&lt;=0),8,IF(AND(L52&lt;=25),6,IF(AND(L52&lt;=45),4,IF(AND(L52&lt;=60),2,IF(AND(L52&lt;=75),0,IF(AND(L52&gt;110),0)*0)))))</f>
        <v>0</v>
      </c>
      <c r="M54" s="446">
        <f t="shared" si="48"/>
        <v>0</v>
      </c>
      <c r="N54" s="446">
        <f t="shared" si="48"/>
        <v>0</v>
      </c>
      <c r="O54" s="446">
        <f t="shared" si="48"/>
        <v>0</v>
      </c>
      <c r="P54" s="446">
        <f t="shared" si="48"/>
        <v>0</v>
      </c>
      <c r="Q54" s="446">
        <f t="shared" si="48"/>
        <v>0</v>
      </c>
      <c r="R54" s="446">
        <f t="shared" si="48"/>
        <v>0</v>
      </c>
      <c r="S54" s="446">
        <f t="shared" si="48"/>
        <v>0</v>
      </c>
      <c r="T54" s="446">
        <f t="shared" si="48"/>
        <v>0</v>
      </c>
      <c r="U54" s="446">
        <f t="shared" si="48"/>
        <v>0</v>
      </c>
      <c r="V54" s="446">
        <f t="shared" si="48"/>
        <v>0</v>
      </c>
      <c r="W54" s="446">
        <f t="shared" si="48"/>
        <v>0</v>
      </c>
      <c r="X54" s="446">
        <f t="shared" si="48"/>
        <v>0</v>
      </c>
      <c r="Y54" s="446">
        <f t="shared" si="48"/>
        <v>0</v>
      </c>
      <c r="Z54" s="446">
        <f t="shared" si="48"/>
        <v>0</v>
      </c>
      <c r="AA54" s="446">
        <f t="shared" si="48"/>
        <v>0</v>
      </c>
      <c r="AB54" s="446">
        <f t="shared" si="48"/>
        <v>0</v>
      </c>
      <c r="AC54" s="446">
        <f t="shared" si="48"/>
        <v>0</v>
      </c>
      <c r="AD54" s="446">
        <f t="shared" si="48"/>
        <v>0</v>
      </c>
      <c r="AE54" s="446">
        <f t="shared" si="48"/>
        <v>0</v>
      </c>
      <c r="AF54" s="446">
        <f t="shared" si="48"/>
        <v>0</v>
      </c>
      <c r="AG54" s="446">
        <f t="shared" si="48"/>
        <v>0</v>
      </c>
      <c r="AH54" s="446">
        <f t="shared" si="48"/>
        <v>0</v>
      </c>
      <c r="AI54" s="446">
        <f t="shared" si="48"/>
        <v>0</v>
      </c>
      <c r="AJ54" s="446">
        <f t="shared" si="48"/>
        <v>0</v>
      </c>
      <c r="AK54" s="446">
        <f t="shared" si="48"/>
        <v>0</v>
      </c>
      <c r="AL54" s="446">
        <f t="shared" si="48"/>
        <v>0</v>
      </c>
      <c r="AM54" s="446">
        <f t="shared" si="48"/>
        <v>0</v>
      </c>
      <c r="AN54" s="446">
        <f t="shared" si="48"/>
        <v>0</v>
      </c>
      <c r="AO54" s="446">
        <f t="shared" si="48"/>
        <v>0</v>
      </c>
      <c r="AP54" s="446">
        <f t="shared" si="48"/>
        <v>0</v>
      </c>
      <c r="AQ54" s="446">
        <f t="shared" si="48"/>
        <v>0</v>
      </c>
      <c r="AR54" s="446">
        <f t="shared" si="48"/>
        <v>0</v>
      </c>
      <c r="AS54" s="446">
        <f t="shared" si="48"/>
        <v>0</v>
      </c>
      <c r="AT54" s="446">
        <f t="shared" si="48"/>
        <v>0</v>
      </c>
      <c r="AU54" s="446">
        <f t="shared" si="48"/>
        <v>0</v>
      </c>
      <c r="AV54" s="446">
        <f t="shared" si="48"/>
        <v>0</v>
      </c>
      <c r="AW54" s="446">
        <f t="shared" si="48"/>
        <v>0</v>
      </c>
      <c r="AX54" s="446">
        <f t="shared" si="48"/>
        <v>0</v>
      </c>
      <c r="AY54" s="446">
        <f t="shared" si="48"/>
        <v>0</v>
      </c>
      <c r="AZ54" s="446">
        <f t="shared" si="48"/>
        <v>0</v>
      </c>
      <c r="BA54" s="446">
        <f t="shared" si="48"/>
        <v>0</v>
      </c>
      <c r="BB54" s="446">
        <f t="shared" si="48"/>
        <v>0</v>
      </c>
      <c r="BC54" s="446">
        <f t="shared" si="48"/>
        <v>0</v>
      </c>
      <c r="BD54" s="446">
        <f t="shared" si="48"/>
        <v>0</v>
      </c>
      <c r="BE54" s="446">
        <f t="shared" si="48"/>
        <v>0</v>
      </c>
      <c r="BF54" s="446">
        <f t="shared" si="48"/>
        <v>0</v>
      </c>
      <c r="BG54" s="446">
        <f t="shared" si="48"/>
        <v>0</v>
      </c>
      <c r="BH54" s="446">
        <f t="shared" si="48"/>
        <v>0</v>
      </c>
      <c r="BI54" s="446">
        <f t="shared" si="48"/>
        <v>0</v>
      </c>
      <c r="BJ54" s="446">
        <f t="shared" si="48"/>
        <v>0</v>
      </c>
      <c r="BK54" s="446">
        <f t="shared" si="48"/>
        <v>0</v>
      </c>
      <c r="BL54" s="446">
        <f t="shared" si="48"/>
        <v>0</v>
      </c>
      <c r="BM54" s="446">
        <f t="shared" si="48"/>
        <v>0</v>
      </c>
      <c r="BN54" s="446">
        <f t="shared" si="48"/>
        <v>0</v>
      </c>
      <c r="BO54" s="446">
        <f t="shared" si="48"/>
        <v>0</v>
      </c>
      <c r="BP54" s="446">
        <f t="shared" si="48"/>
        <v>0</v>
      </c>
      <c r="BQ54" s="446">
        <f t="shared" si="48"/>
        <v>0</v>
      </c>
      <c r="BR54" s="446">
        <f t="shared" si="48"/>
        <v>0</v>
      </c>
      <c r="BS54" s="446">
        <f t="shared" si="48"/>
        <v>0</v>
      </c>
      <c r="BT54" s="446">
        <f t="shared" si="48"/>
        <v>0</v>
      </c>
      <c r="BU54" s="446">
        <f t="shared" si="48"/>
        <v>0</v>
      </c>
      <c r="BV54" s="446">
        <f t="shared" si="48"/>
        <v>0</v>
      </c>
      <c r="BW54" s="446">
        <f t="shared" si="48"/>
        <v>0</v>
      </c>
      <c r="BX54" s="446">
        <f t="shared" ref="BX54:DF54" si="49">IF(AND(BX52&lt;=0),8,IF(AND(BX52&lt;=25),6,IF(AND(BX52&lt;=45),4,IF(AND(BX52&lt;=60),2,IF(AND(BX52&lt;=75),0,IF(AND(BX52&gt;110),0)*0)))))</f>
        <v>0</v>
      </c>
      <c r="BY54" s="446">
        <f t="shared" si="49"/>
        <v>0</v>
      </c>
      <c r="BZ54" s="446">
        <f t="shared" si="49"/>
        <v>0</v>
      </c>
      <c r="CA54" s="446">
        <f t="shared" si="49"/>
        <v>0</v>
      </c>
      <c r="CB54" s="446">
        <f t="shared" si="49"/>
        <v>0</v>
      </c>
      <c r="CC54" s="446">
        <f t="shared" si="49"/>
        <v>0</v>
      </c>
      <c r="CD54" s="446">
        <f t="shared" si="49"/>
        <v>0</v>
      </c>
      <c r="CE54" s="446">
        <f t="shared" si="49"/>
        <v>0</v>
      </c>
      <c r="CF54" s="446">
        <f t="shared" si="49"/>
        <v>0</v>
      </c>
      <c r="CG54" s="446">
        <f t="shared" si="49"/>
        <v>0</v>
      </c>
      <c r="CH54" s="446">
        <f t="shared" si="49"/>
        <v>0</v>
      </c>
      <c r="CI54" s="446">
        <f t="shared" si="49"/>
        <v>0</v>
      </c>
      <c r="CJ54" s="446">
        <f t="shared" si="49"/>
        <v>0</v>
      </c>
      <c r="CK54" s="446">
        <f t="shared" si="49"/>
        <v>0</v>
      </c>
      <c r="CL54" s="446">
        <f t="shared" si="49"/>
        <v>0</v>
      </c>
      <c r="CM54" s="446">
        <f t="shared" si="49"/>
        <v>0</v>
      </c>
      <c r="CN54" s="446">
        <f t="shared" si="49"/>
        <v>0</v>
      </c>
      <c r="CO54" s="446">
        <f t="shared" si="49"/>
        <v>0</v>
      </c>
      <c r="CP54" s="446">
        <f t="shared" si="49"/>
        <v>0</v>
      </c>
      <c r="CQ54" s="446">
        <f t="shared" si="49"/>
        <v>0</v>
      </c>
      <c r="CR54" s="446">
        <f t="shared" si="49"/>
        <v>0</v>
      </c>
      <c r="CS54" s="446">
        <f t="shared" si="49"/>
        <v>0</v>
      </c>
      <c r="CT54" s="446">
        <f t="shared" si="49"/>
        <v>0</v>
      </c>
      <c r="CU54" s="446">
        <f t="shared" si="49"/>
        <v>0</v>
      </c>
      <c r="CV54" s="446">
        <f t="shared" si="49"/>
        <v>0</v>
      </c>
      <c r="CW54" s="446">
        <f t="shared" si="49"/>
        <v>0</v>
      </c>
      <c r="CX54" s="446">
        <f t="shared" si="49"/>
        <v>0</v>
      </c>
      <c r="CY54" s="446">
        <f t="shared" si="49"/>
        <v>0</v>
      </c>
      <c r="CZ54" s="446">
        <f t="shared" si="49"/>
        <v>0</v>
      </c>
      <c r="DA54" s="446">
        <f t="shared" si="49"/>
        <v>0</v>
      </c>
      <c r="DB54" s="446">
        <f t="shared" si="49"/>
        <v>0</v>
      </c>
      <c r="DC54" s="446">
        <f t="shared" si="49"/>
        <v>0</v>
      </c>
      <c r="DD54" s="446">
        <f t="shared" si="49"/>
        <v>0</v>
      </c>
      <c r="DE54" s="446">
        <f t="shared" si="49"/>
        <v>0</v>
      </c>
      <c r="DF54" s="446">
        <f t="shared" si="49"/>
        <v>0</v>
      </c>
    </row>
    <row r="55" spans="1:110" s="401" customFormat="1" ht="30" customHeight="1">
      <c r="A55" s="398"/>
      <c r="B55" s="399"/>
      <c r="C55" s="849" t="s">
        <v>790</v>
      </c>
      <c r="D55" s="849"/>
      <c r="E55" s="849"/>
      <c r="F55" s="425">
        <v>2</v>
      </c>
      <c r="G55" s="399"/>
      <c r="H55" s="398"/>
      <c r="I55" s="398"/>
      <c r="J55" s="399"/>
      <c r="K55" s="400"/>
      <c r="O55" s="410"/>
      <c r="U55" s="400"/>
      <c r="Y55" s="410"/>
      <c r="AE55" s="400"/>
      <c r="AI55" s="410"/>
      <c r="AO55" s="400"/>
      <c r="AS55" s="410"/>
      <c r="AY55" s="400"/>
      <c r="BC55" s="410"/>
      <c r="BI55" s="400"/>
      <c r="BM55" s="410"/>
      <c r="BS55" s="400"/>
      <c r="BW55" s="410"/>
      <c r="CC55" s="400"/>
      <c r="CG55" s="410"/>
      <c r="CM55" s="400"/>
      <c r="CQ55" s="410"/>
      <c r="CW55" s="400"/>
      <c r="DA55" s="410"/>
    </row>
    <row r="56" spans="1:110" s="401" customFormat="1" ht="30" customHeight="1">
      <c r="A56" s="398"/>
      <c r="B56" s="399"/>
      <c r="C56" s="826" t="s">
        <v>791</v>
      </c>
      <c r="D56" s="826"/>
      <c r="E56" s="826"/>
      <c r="F56" s="427">
        <v>0</v>
      </c>
      <c r="G56" s="399"/>
      <c r="H56" s="398"/>
      <c r="I56" s="398"/>
      <c r="J56" s="399"/>
      <c r="K56" s="400"/>
      <c r="O56" s="410"/>
      <c r="U56" s="400"/>
      <c r="Y56" s="410"/>
      <c r="AE56" s="400"/>
      <c r="AI56" s="410"/>
      <c r="AO56" s="400"/>
      <c r="AS56" s="410"/>
      <c r="AY56" s="400"/>
      <c r="BC56" s="410"/>
      <c r="BI56" s="400"/>
      <c r="BM56" s="410"/>
      <c r="BS56" s="400"/>
      <c r="BW56" s="410"/>
      <c r="CC56" s="400"/>
      <c r="CG56" s="410"/>
      <c r="CM56" s="400"/>
      <c r="CQ56" s="410"/>
      <c r="CW56" s="400"/>
      <c r="DA56" s="410"/>
    </row>
    <row r="57" spans="1:110" s="401" customFormat="1" ht="30" customHeight="1">
      <c r="A57" s="398"/>
      <c r="B57" s="435" t="str">
        <f>Weighting!C18</f>
        <v>EN 6.2</v>
      </c>
      <c r="C57" s="844" t="str">
        <f>Weighting!D18</f>
        <v>CARBON IN USE</v>
      </c>
      <c r="D57" s="844"/>
      <c r="E57" s="844"/>
      <c r="F57" s="457" t="s">
        <v>170</v>
      </c>
      <c r="G57" s="457"/>
      <c r="H57" s="398"/>
      <c r="I57" s="398"/>
      <c r="J57" s="399"/>
      <c r="K57" s="400"/>
      <c r="O57" s="410"/>
      <c r="U57" s="400"/>
      <c r="Y57" s="410"/>
      <c r="AE57" s="400"/>
      <c r="AI57" s="410"/>
      <c r="AO57" s="400"/>
      <c r="AS57" s="410"/>
      <c r="AY57" s="400"/>
      <c r="BC57" s="410"/>
      <c r="BI57" s="400"/>
      <c r="BM57" s="410"/>
      <c r="BS57" s="400"/>
      <c r="BW57" s="410"/>
      <c r="CC57" s="400"/>
      <c r="CG57" s="410"/>
      <c r="CM57" s="400"/>
      <c r="CQ57" s="410"/>
      <c r="CW57" s="400"/>
      <c r="DA57" s="410"/>
    </row>
    <row r="58" spans="1:110" s="401" customFormat="1" ht="30" customHeight="1" thickBot="1">
      <c r="A58" s="398"/>
      <c r="B58" s="399"/>
      <c r="C58" s="424"/>
      <c r="D58" s="424"/>
      <c r="E58" s="463" t="s">
        <v>259</v>
      </c>
      <c r="F58" s="464">
        <f>Home!C29</f>
        <v>0</v>
      </c>
      <c r="G58" s="465"/>
      <c r="H58" s="399"/>
      <c r="I58" s="398"/>
      <c r="J58" s="399"/>
      <c r="K58" s="400"/>
      <c r="O58" s="410"/>
      <c r="U58" s="400"/>
      <c r="Y58" s="410"/>
      <c r="AE58" s="400"/>
      <c r="AI58" s="410"/>
      <c r="AO58" s="400"/>
      <c r="AS58" s="410"/>
      <c r="AY58" s="400"/>
      <c r="BC58" s="410"/>
      <c r="BI58" s="400"/>
      <c r="BM58" s="410"/>
      <c r="BS58" s="400"/>
      <c r="BW58" s="410"/>
      <c r="CC58" s="400"/>
      <c r="CG58" s="410"/>
      <c r="CM58" s="400"/>
      <c r="CQ58" s="410"/>
      <c r="CW58" s="400"/>
      <c r="DA58" s="410"/>
    </row>
    <row r="59" spans="1:110" s="401" customFormat="1" ht="30" customHeight="1" thickBot="1">
      <c r="A59" s="398"/>
      <c r="B59" s="399"/>
      <c r="C59" s="830" t="s">
        <v>669</v>
      </c>
      <c r="D59" s="830"/>
      <c r="E59" s="830"/>
      <c r="F59" s="424">
        <v>4</v>
      </c>
      <c r="G59" s="399"/>
      <c r="H59" s="399"/>
      <c r="I59" s="446">
        <f>IFERROR(AVERAGEIF(K59:DF59,"&lt;&gt;0"),0)</f>
        <v>0</v>
      </c>
      <c r="J59" s="399">
        <v>0</v>
      </c>
      <c r="K59" s="128">
        <v>0</v>
      </c>
      <c r="L59" s="128">
        <v>0</v>
      </c>
      <c r="M59" s="128">
        <v>0</v>
      </c>
      <c r="N59" s="128">
        <v>0</v>
      </c>
      <c r="O59" s="128">
        <v>0</v>
      </c>
      <c r="P59" s="128">
        <v>0</v>
      </c>
      <c r="Q59" s="128">
        <v>0</v>
      </c>
      <c r="R59" s="128">
        <v>0</v>
      </c>
      <c r="S59" s="128">
        <v>0</v>
      </c>
      <c r="T59" s="128">
        <v>0</v>
      </c>
      <c r="U59" s="128">
        <v>0</v>
      </c>
      <c r="V59" s="128">
        <v>0</v>
      </c>
      <c r="W59" s="128">
        <v>0</v>
      </c>
      <c r="X59" s="128">
        <v>0</v>
      </c>
      <c r="Y59" s="128">
        <v>0</v>
      </c>
      <c r="Z59" s="128">
        <v>0</v>
      </c>
      <c r="AA59" s="128">
        <v>0</v>
      </c>
      <c r="AB59" s="128">
        <v>0</v>
      </c>
      <c r="AC59" s="128">
        <v>0</v>
      </c>
      <c r="AD59" s="128">
        <v>0</v>
      </c>
      <c r="AE59" s="128">
        <v>0</v>
      </c>
      <c r="AF59" s="128">
        <v>0</v>
      </c>
      <c r="AG59" s="128">
        <v>0</v>
      </c>
      <c r="AH59" s="128">
        <v>0</v>
      </c>
      <c r="AI59" s="128">
        <v>0</v>
      </c>
      <c r="AJ59" s="128">
        <v>0</v>
      </c>
      <c r="AK59" s="128">
        <v>0</v>
      </c>
      <c r="AL59" s="128">
        <v>0</v>
      </c>
      <c r="AM59" s="128">
        <v>0</v>
      </c>
      <c r="AN59" s="128">
        <v>0</v>
      </c>
      <c r="AO59" s="128">
        <v>0</v>
      </c>
      <c r="AP59" s="128">
        <v>0</v>
      </c>
      <c r="AQ59" s="128">
        <v>0</v>
      </c>
      <c r="AR59" s="128">
        <v>0</v>
      </c>
      <c r="AS59" s="128">
        <v>0</v>
      </c>
      <c r="AT59" s="128">
        <v>0</v>
      </c>
      <c r="AU59" s="128">
        <v>0</v>
      </c>
      <c r="AV59" s="128">
        <v>0</v>
      </c>
      <c r="AW59" s="128">
        <v>0</v>
      </c>
      <c r="AX59" s="128">
        <v>0</v>
      </c>
      <c r="AY59" s="128">
        <v>0</v>
      </c>
      <c r="AZ59" s="128">
        <v>0</v>
      </c>
      <c r="BA59" s="128">
        <v>0</v>
      </c>
      <c r="BB59" s="128">
        <v>0</v>
      </c>
      <c r="BC59" s="128">
        <v>0</v>
      </c>
      <c r="BD59" s="128">
        <v>0</v>
      </c>
      <c r="BE59" s="128">
        <v>0</v>
      </c>
      <c r="BF59" s="128">
        <v>0</v>
      </c>
      <c r="BG59" s="128">
        <v>0</v>
      </c>
      <c r="BH59" s="128">
        <v>0</v>
      </c>
      <c r="BI59" s="128">
        <v>0</v>
      </c>
      <c r="BJ59" s="128">
        <v>0</v>
      </c>
      <c r="BK59" s="128">
        <v>0</v>
      </c>
      <c r="BL59" s="128">
        <v>0</v>
      </c>
      <c r="BM59" s="128">
        <v>0</v>
      </c>
      <c r="BN59" s="128">
        <v>0</v>
      </c>
      <c r="BO59" s="128">
        <v>0</v>
      </c>
      <c r="BP59" s="128">
        <v>0</v>
      </c>
      <c r="BQ59" s="128">
        <v>0</v>
      </c>
      <c r="BR59" s="128">
        <v>0</v>
      </c>
      <c r="BS59" s="128">
        <v>0</v>
      </c>
      <c r="BT59" s="128">
        <v>0</v>
      </c>
      <c r="BU59" s="128">
        <v>0</v>
      </c>
      <c r="BV59" s="128">
        <v>0</v>
      </c>
      <c r="BW59" s="128">
        <v>0</v>
      </c>
      <c r="BX59" s="128">
        <v>0</v>
      </c>
      <c r="BY59" s="128">
        <v>0</v>
      </c>
      <c r="BZ59" s="128">
        <v>0</v>
      </c>
      <c r="CA59" s="128">
        <v>0</v>
      </c>
      <c r="CB59" s="128">
        <v>0</v>
      </c>
      <c r="CC59" s="128">
        <v>0</v>
      </c>
      <c r="CD59" s="128">
        <v>0</v>
      </c>
      <c r="CE59" s="128">
        <v>0</v>
      </c>
      <c r="CF59" s="128">
        <v>0</v>
      </c>
      <c r="CG59" s="128">
        <v>0</v>
      </c>
      <c r="CH59" s="128">
        <v>0</v>
      </c>
      <c r="CI59" s="128">
        <v>0</v>
      </c>
      <c r="CJ59" s="128">
        <v>0</v>
      </c>
      <c r="CK59" s="128">
        <v>0</v>
      </c>
      <c r="CL59" s="128">
        <v>0</v>
      </c>
      <c r="CM59" s="128">
        <v>0</v>
      </c>
      <c r="CN59" s="128">
        <v>0</v>
      </c>
      <c r="CO59" s="128">
        <v>0</v>
      </c>
      <c r="CP59" s="128">
        <v>0</v>
      </c>
      <c r="CQ59" s="128">
        <v>0</v>
      </c>
      <c r="CR59" s="128">
        <v>0</v>
      </c>
      <c r="CS59" s="128">
        <v>0</v>
      </c>
      <c r="CT59" s="128">
        <v>0</v>
      </c>
      <c r="CU59" s="128">
        <v>0</v>
      </c>
      <c r="CV59" s="128">
        <v>0</v>
      </c>
      <c r="CW59" s="128">
        <v>0</v>
      </c>
      <c r="CX59" s="128">
        <v>0</v>
      </c>
      <c r="CY59" s="128">
        <v>0</v>
      </c>
      <c r="CZ59" s="128">
        <v>0</v>
      </c>
      <c r="DA59" s="128">
        <v>0</v>
      </c>
      <c r="DB59" s="128">
        <v>0</v>
      </c>
      <c r="DC59" s="128">
        <v>0</v>
      </c>
      <c r="DD59" s="128">
        <v>0</v>
      </c>
      <c r="DE59" s="128">
        <v>0</v>
      </c>
      <c r="DF59" s="128">
        <v>0</v>
      </c>
    </row>
    <row r="60" spans="1:110" s="401" customFormat="1" ht="30" customHeight="1">
      <c r="A60" s="398"/>
      <c r="B60" s="399"/>
      <c r="C60" s="415"/>
      <c r="D60" s="415"/>
      <c r="E60" s="415"/>
      <c r="F60" s="466">
        <v>0</v>
      </c>
      <c r="G60" s="399"/>
      <c r="H60" s="399"/>
      <c r="I60" s="399"/>
      <c r="J60" s="399"/>
      <c r="K60" s="400"/>
      <c r="O60" s="410"/>
      <c r="U60" s="400"/>
      <c r="Y60" s="410"/>
      <c r="AE60" s="400"/>
      <c r="AI60" s="410"/>
      <c r="AO60" s="400"/>
      <c r="AS60" s="410"/>
      <c r="AY60" s="400"/>
      <c r="BC60" s="410"/>
      <c r="BI60" s="400"/>
      <c r="BM60" s="410"/>
      <c r="BS60" s="400"/>
      <c r="BW60" s="410"/>
      <c r="CC60" s="400"/>
      <c r="CG60" s="410"/>
      <c r="CM60" s="400"/>
      <c r="CQ60" s="410"/>
      <c r="CW60" s="400"/>
      <c r="DA60" s="410"/>
    </row>
    <row r="61" spans="1:110" s="401" customFormat="1" ht="30" customHeight="1">
      <c r="A61" s="398"/>
      <c r="B61" s="399"/>
      <c r="C61" s="841" t="s">
        <v>787</v>
      </c>
      <c r="D61" s="841"/>
      <c r="E61" s="841"/>
      <c r="F61" s="424">
        <v>8</v>
      </c>
      <c r="G61" s="399"/>
      <c r="H61" s="398"/>
      <c r="I61" s="398"/>
      <c r="J61" s="399"/>
      <c r="K61" s="374" t="str">
        <f>Home!M29</f>
        <v>insert</v>
      </c>
      <c r="L61" s="374" t="str">
        <f>Home!N29</f>
        <v>insert</v>
      </c>
      <c r="M61" s="374" t="str">
        <f>Home!O29</f>
        <v>insert</v>
      </c>
      <c r="N61" s="374" t="str">
        <f>Home!P29</f>
        <v>insert</v>
      </c>
      <c r="O61" s="374" t="str">
        <f>Home!Q29</f>
        <v>insert</v>
      </c>
      <c r="P61" s="374" t="str">
        <f>Home!R29</f>
        <v>insert</v>
      </c>
      <c r="Q61" s="374" t="str">
        <f>Home!S29</f>
        <v>insert</v>
      </c>
      <c r="R61" s="374" t="str">
        <f>Home!T29</f>
        <v>insert</v>
      </c>
      <c r="S61" s="374" t="str">
        <f>Home!U29</f>
        <v>insert</v>
      </c>
      <c r="T61" s="374" t="str">
        <f>Home!V29</f>
        <v>insert</v>
      </c>
      <c r="U61" s="374" t="str">
        <f>Home!W29</f>
        <v>insert</v>
      </c>
      <c r="V61" s="374" t="str">
        <f>Home!X29</f>
        <v>insert</v>
      </c>
      <c r="W61" s="374" t="str">
        <f>Home!Y29</f>
        <v>insert</v>
      </c>
      <c r="X61" s="374" t="str">
        <f>Home!Z29</f>
        <v>insert</v>
      </c>
      <c r="Y61" s="374" t="str">
        <f>Home!AA29</f>
        <v>insert</v>
      </c>
      <c r="Z61" s="374" t="str">
        <f>Home!AB29</f>
        <v>insert</v>
      </c>
      <c r="AA61" s="374" t="str">
        <f>Home!AC29</f>
        <v>insert</v>
      </c>
      <c r="AB61" s="374" t="str">
        <f>Home!AD29</f>
        <v>insert</v>
      </c>
      <c r="AC61" s="374" t="str">
        <f>Home!AE29</f>
        <v>insert</v>
      </c>
      <c r="AD61" s="374" t="str">
        <f>Home!AF29</f>
        <v>insert</v>
      </c>
      <c r="AE61" s="374" t="str">
        <f>Home!AG29</f>
        <v>insert</v>
      </c>
      <c r="AF61" s="374" t="str">
        <f>Home!AH29</f>
        <v>insert</v>
      </c>
      <c r="AG61" s="374" t="str">
        <f>Home!AI29</f>
        <v>insert</v>
      </c>
      <c r="AH61" s="374" t="str">
        <f>Home!AJ29</f>
        <v>insert</v>
      </c>
      <c r="AI61" s="374" t="str">
        <f>Home!AK29</f>
        <v>insert</v>
      </c>
      <c r="AJ61" s="374" t="str">
        <f>Home!AL29</f>
        <v>insert</v>
      </c>
      <c r="AK61" s="374" t="str">
        <f>Home!AM29</f>
        <v>insert</v>
      </c>
      <c r="AL61" s="374" t="str">
        <f>Home!AN29</f>
        <v>insert</v>
      </c>
      <c r="AM61" s="374" t="str">
        <f>Home!AO29</f>
        <v>insert</v>
      </c>
      <c r="AN61" s="374" t="str">
        <f>Home!AP29</f>
        <v>insert</v>
      </c>
      <c r="AO61" s="374" t="str">
        <f>Home!AQ29</f>
        <v>insert</v>
      </c>
      <c r="AP61" s="374" t="str">
        <f>Home!AR29</f>
        <v>insert</v>
      </c>
      <c r="AQ61" s="374" t="str">
        <f>Home!AS29</f>
        <v>insert</v>
      </c>
      <c r="AR61" s="374" t="str">
        <f>Home!AT29</f>
        <v>insert</v>
      </c>
      <c r="AS61" s="374" t="str">
        <f>Home!AU29</f>
        <v>insert</v>
      </c>
      <c r="AT61" s="374" t="str">
        <f>Home!AV29</f>
        <v>insert</v>
      </c>
      <c r="AU61" s="374" t="str">
        <f>Home!AW29</f>
        <v>insert</v>
      </c>
      <c r="AV61" s="374" t="str">
        <f>Home!AX29</f>
        <v>insert</v>
      </c>
      <c r="AW61" s="374" t="str">
        <f>Home!AY29</f>
        <v>insert</v>
      </c>
      <c r="AX61" s="374" t="str">
        <f>Home!AZ29</f>
        <v>insert</v>
      </c>
      <c r="AY61" s="374" t="str">
        <f>Home!BA29</f>
        <v>insert</v>
      </c>
      <c r="AZ61" s="374" t="str">
        <f>Home!BB29</f>
        <v>insert</v>
      </c>
      <c r="BA61" s="374" t="str">
        <f>Home!BC29</f>
        <v>insert</v>
      </c>
      <c r="BB61" s="374" t="str">
        <f>Home!BD29</f>
        <v>insert</v>
      </c>
      <c r="BC61" s="374" t="str">
        <f>Home!BE29</f>
        <v>insert</v>
      </c>
      <c r="BD61" s="374" t="str">
        <f>Home!BF29</f>
        <v>insert</v>
      </c>
      <c r="BE61" s="374" t="str">
        <f>Home!BG29</f>
        <v>insert</v>
      </c>
      <c r="BF61" s="374" t="str">
        <f>Home!BH29</f>
        <v>insert</v>
      </c>
      <c r="BG61" s="374" t="str">
        <f>Home!BI29</f>
        <v>insert</v>
      </c>
      <c r="BH61" s="374" t="str">
        <f>Home!BJ29</f>
        <v>insert</v>
      </c>
      <c r="BI61" s="374" t="str">
        <f>Home!BK29</f>
        <v>insert</v>
      </c>
      <c r="BJ61" s="374" t="str">
        <f>Home!BL29</f>
        <v>insert</v>
      </c>
      <c r="BK61" s="374" t="str">
        <f>Home!BM29</f>
        <v>insert</v>
      </c>
      <c r="BL61" s="374" t="str">
        <f>Home!BN29</f>
        <v>insert</v>
      </c>
      <c r="BM61" s="374" t="str">
        <f>Home!BO29</f>
        <v>insert</v>
      </c>
      <c r="BN61" s="374" t="str">
        <f>Home!BP29</f>
        <v>insert</v>
      </c>
      <c r="BO61" s="374" t="str">
        <f>Home!BQ29</f>
        <v>insert</v>
      </c>
      <c r="BP61" s="374" t="str">
        <f>Home!BR29</f>
        <v>insert</v>
      </c>
      <c r="BQ61" s="374" t="str">
        <f>Home!BS29</f>
        <v>insert</v>
      </c>
      <c r="BR61" s="374" t="str">
        <f>Home!BT29</f>
        <v>insert</v>
      </c>
      <c r="BS61" s="374" t="str">
        <f>Home!BU29</f>
        <v>insert</v>
      </c>
      <c r="BT61" s="374" t="str">
        <f>Home!BV29</f>
        <v>insert</v>
      </c>
      <c r="BU61" s="374" t="str">
        <f>Home!BW29</f>
        <v>insert</v>
      </c>
      <c r="BV61" s="374" t="str">
        <f>Home!BX29</f>
        <v>insert</v>
      </c>
      <c r="BW61" s="374" t="str">
        <f>Home!BY29</f>
        <v>insert</v>
      </c>
      <c r="BX61" s="374" t="str">
        <f>Home!BZ29</f>
        <v>insert</v>
      </c>
      <c r="BY61" s="374" t="str">
        <f>Home!CA29</f>
        <v>insert</v>
      </c>
      <c r="BZ61" s="374" t="str">
        <f>Home!CB29</f>
        <v>insert</v>
      </c>
      <c r="CA61" s="374" t="str">
        <f>Home!CC29</f>
        <v>insert</v>
      </c>
      <c r="CB61" s="374" t="str">
        <f>Home!CD29</f>
        <v>insert</v>
      </c>
      <c r="CC61" s="374" t="str">
        <f>Home!CE29</f>
        <v>insert</v>
      </c>
      <c r="CD61" s="374" t="str">
        <f>Home!CF29</f>
        <v>insert</v>
      </c>
      <c r="CE61" s="374" t="str">
        <f>Home!CG29</f>
        <v>insert</v>
      </c>
      <c r="CF61" s="374" t="str">
        <f>Home!CH29</f>
        <v>insert</v>
      </c>
      <c r="CG61" s="374" t="str">
        <f>Home!CI29</f>
        <v>insert</v>
      </c>
      <c r="CH61" s="374" t="str">
        <f>Home!CJ29</f>
        <v>insert</v>
      </c>
      <c r="CI61" s="374" t="str">
        <f>Home!CK29</f>
        <v>insert</v>
      </c>
      <c r="CJ61" s="374" t="str">
        <f>Home!CL29</f>
        <v>insert</v>
      </c>
      <c r="CK61" s="374" t="str">
        <f>Home!CM29</f>
        <v>insert</v>
      </c>
      <c r="CL61" s="374" t="str">
        <f>Home!CN29</f>
        <v>insert</v>
      </c>
      <c r="CM61" s="374" t="str">
        <f>Home!CO29</f>
        <v>insert</v>
      </c>
      <c r="CN61" s="374" t="str">
        <f>Home!CP29</f>
        <v>insert</v>
      </c>
      <c r="CO61" s="374" t="str">
        <f>Home!CQ29</f>
        <v>insert</v>
      </c>
      <c r="CP61" s="374" t="str">
        <f>Home!CR29</f>
        <v>insert</v>
      </c>
      <c r="CQ61" s="374" t="str">
        <f>Home!CS29</f>
        <v>insert</v>
      </c>
      <c r="CR61" s="374" t="str">
        <f>Home!CT29</f>
        <v>insert</v>
      </c>
      <c r="CS61" s="374" t="str">
        <f>Home!CU29</f>
        <v>insert</v>
      </c>
      <c r="CT61" s="374" t="str">
        <f>Home!CV29</f>
        <v>insert</v>
      </c>
      <c r="CU61" s="374" t="str">
        <f>Home!CW29</f>
        <v>insert</v>
      </c>
      <c r="CV61" s="374" t="str">
        <f>Home!CX29</f>
        <v>insert</v>
      </c>
      <c r="CW61" s="374" t="str">
        <f>Home!CY29</f>
        <v>insert</v>
      </c>
      <c r="CX61" s="374" t="str">
        <f>Home!CZ29</f>
        <v>insert</v>
      </c>
      <c r="CY61" s="374" t="str">
        <f>Home!DA29</f>
        <v>insert</v>
      </c>
      <c r="CZ61" s="374" t="str">
        <f>Home!DB29</f>
        <v>insert</v>
      </c>
      <c r="DA61" s="374" t="str">
        <f>Home!DC29</f>
        <v>insert</v>
      </c>
      <c r="DB61" s="374" t="str">
        <f>Home!DD29</f>
        <v>insert</v>
      </c>
      <c r="DC61" s="374" t="str">
        <f>Home!DE29</f>
        <v>insert</v>
      </c>
      <c r="DD61" s="374" t="str">
        <f>Home!DF29</f>
        <v>insert</v>
      </c>
      <c r="DE61" s="374" t="str">
        <f>Home!DG29</f>
        <v>insert</v>
      </c>
      <c r="DF61" s="374" t="str">
        <f>Home!DH29</f>
        <v>insert</v>
      </c>
    </row>
    <row r="62" spans="1:110" s="401" customFormat="1" ht="30" customHeight="1">
      <c r="A62" s="398"/>
      <c r="B62" s="399"/>
      <c r="C62" s="828" t="s">
        <v>792</v>
      </c>
      <c r="D62" s="828"/>
      <c r="E62" s="828"/>
      <c r="F62" s="425">
        <v>6</v>
      </c>
      <c r="G62" s="399"/>
      <c r="H62" s="398"/>
      <c r="I62" s="398"/>
      <c r="J62" s="399"/>
      <c r="K62" s="400"/>
      <c r="O62" s="410"/>
      <c r="U62" s="400"/>
      <c r="Y62" s="410"/>
      <c r="AE62" s="400"/>
      <c r="AI62" s="410"/>
      <c r="AO62" s="400"/>
      <c r="AS62" s="410"/>
      <c r="AY62" s="400"/>
      <c r="BC62" s="410"/>
      <c r="BI62" s="400"/>
      <c r="BM62" s="410"/>
      <c r="BS62" s="400"/>
      <c r="BW62" s="410"/>
      <c r="CC62" s="400"/>
      <c r="CG62" s="410"/>
      <c r="CM62" s="400"/>
      <c r="CQ62" s="410"/>
      <c r="CW62" s="400"/>
      <c r="DA62" s="410"/>
    </row>
    <row r="63" spans="1:110" s="401" customFormat="1" ht="30" customHeight="1">
      <c r="A63" s="398"/>
      <c r="B63" s="399"/>
      <c r="C63" s="842" t="s">
        <v>793</v>
      </c>
      <c r="D63" s="842"/>
      <c r="E63" s="842"/>
      <c r="F63" s="425">
        <v>4</v>
      </c>
      <c r="G63" s="399"/>
      <c r="H63" s="398"/>
      <c r="I63" s="446">
        <f>IFERROR(AVERAGEIF(K63:DF63,"&lt;&gt;0"),0)</f>
        <v>0</v>
      </c>
      <c r="J63" s="399"/>
      <c r="K63" s="446">
        <f>IF(AND(K61&lt;=0),8,IF(AND(K61&lt;=4),6,IF(AND(K61&lt;=8),4,IF(AND(K61&lt;=50),2,IF(AND(K61&lt;=50),0,IF(AND(K61&gt;110),0)*0)))))</f>
        <v>0</v>
      </c>
      <c r="L63" s="446">
        <f t="shared" ref="L63:BW63" si="50">IF(AND(L61&lt;=0),8,IF(AND(L61&lt;=4),6,IF(AND(L61&lt;=8),4,IF(AND(L61&lt;=50),2,IF(AND(L61&lt;=50),0,IF(AND(L61&gt;110),0)*0)))))</f>
        <v>0</v>
      </c>
      <c r="M63" s="446">
        <f t="shared" si="50"/>
        <v>0</v>
      </c>
      <c r="N63" s="446">
        <f t="shared" si="50"/>
        <v>0</v>
      </c>
      <c r="O63" s="446">
        <f t="shared" si="50"/>
        <v>0</v>
      </c>
      <c r="P63" s="446">
        <f t="shared" si="50"/>
        <v>0</v>
      </c>
      <c r="Q63" s="446">
        <f t="shared" si="50"/>
        <v>0</v>
      </c>
      <c r="R63" s="446">
        <f t="shared" si="50"/>
        <v>0</v>
      </c>
      <c r="S63" s="446">
        <f t="shared" si="50"/>
        <v>0</v>
      </c>
      <c r="T63" s="446">
        <f t="shared" si="50"/>
        <v>0</v>
      </c>
      <c r="U63" s="446">
        <f t="shared" si="50"/>
        <v>0</v>
      </c>
      <c r="V63" s="446">
        <f t="shared" si="50"/>
        <v>0</v>
      </c>
      <c r="W63" s="446">
        <f t="shared" si="50"/>
        <v>0</v>
      </c>
      <c r="X63" s="446">
        <f t="shared" si="50"/>
        <v>0</v>
      </c>
      <c r="Y63" s="446">
        <f t="shared" si="50"/>
        <v>0</v>
      </c>
      <c r="Z63" s="446">
        <f t="shared" si="50"/>
        <v>0</v>
      </c>
      <c r="AA63" s="446">
        <f t="shared" si="50"/>
        <v>0</v>
      </c>
      <c r="AB63" s="446">
        <f t="shared" si="50"/>
        <v>0</v>
      </c>
      <c r="AC63" s="446">
        <f t="shared" si="50"/>
        <v>0</v>
      </c>
      <c r="AD63" s="446">
        <f t="shared" si="50"/>
        <v>0</v>
      </c>
      <c r="AE63" s="446">
        <f t="shared" si="50"/>
        <v>0</v>
      </c>
      <c r="AF63" s="446">
        <f t="shared" si="50"/>
        <v>0</v>
      </c>
      <c r="AG63" s="446">
        <f t="shared" si="50"/>
        <v>0</v>
      </c>
      <c r="AH63" s="446">
        <f t="shared" si="50"/>
        <v>0</v>
      </c>
      <c r="AI63" s="446">
        <f t="shared" si="50"/>
        <v>0</v>
      </c>
      <c r="AJ63" s="446">
        <f t="shared" si="50"/>
        <v>0</v>
      </c>
      <c r="AK63" s="446">
        <f t="shared" si="50"/>
        <v>0</v>
      </c>
      <c r="AL63" s="446">
        <f t="shared" si="50"/>
        <v>0</v>
      </c>
      <c r="AM63" s="446">
        <f t="shared" si="50"/>
        <v>0</v>
      </c>
      <c r="AN63" s="446">
        <f t="shared" si="50"/>
        <v>0</v>
      </c>
      <c r="AO63" s="446">
        <f t="shared" si="50"/>
        <v>0</v>
      </c>
      <c r="AP63" s="446">
        <f t="shared" si="50"/>
        <v>0</v>
      </c>
      <c r="AQ63" s="446">
        <f t="shared" si="50"/>
        <v>0</v>
      </c>
      <c r="AR63" s="446">
        <f t="shared" si="50"/>
        <v>0</v>
      </c>
      <c r="AS63" s="446">
        <f t="shared" si="50"/>
        <v>0</v>
      </c>
      <c r="AT63" s="446">
        <f t="shared" si="50"/>
        <v>0</v>
      </c>
      <c r="AU63" s="446">
        <f t="shared" si="50"/>
        <v>0</v>
      </c>
      <c r="AV63" s="446">
        <f t="shared" si="50"/>
        <v>0</v>
      </c>
      <c r="AW63" s="446">
        <f t="shared" si="50"/>
        <v>0</v>
      </c>
      <c r="AX63" s="446">
        <f t="shared" si="50"/>
        <v>0</v>
      </c>
      <c r="AY63" s="446">
        <f t="shared" si="50"/>
        <v>0</v>
      </c>
      <c r="AZ63" s="446">
        <f t="shared" si="50"/>
        <v>0</v>
      </c>
      <c r="BA63" s="446">
        <f t="shared" si="50"/>
        <v>0</v>
      </c>
      <c r="BB63" s="446">
        <f t="shared" si="50"/>
        <v>0</v>
      </c>
      <c r="BC63" s="446">
        <f t="shared" si="50"/>
        <v>0</v>
      </c>
      <c r="BD63" s="446">
        <f t="shared" si="50"/>
        <v>0</v>
      </c>
      <c r="BE63" s="446">
        <f t="shared" si="50"/>
        <v>0</v>
      </c>
      <c r="BF63" s="446">
        <f t="shared" si="50"/>
        <v>0</v>
      </c>
      <c r="BG63" s="446">
        <f t="shared" si="50"/>
        <v>0</v>
      </c>
      <c r="BH63" s="446">
        <f t="shared" si="50"/>
        <v>0</v>
      </c>
      <c r="BI63" s="446">
        <f t="shared" si="50"/>
        <v>0</v>
      </c>
      <c r="BJ63" s="446">
        <f t="shared" si="50"/>
        <v>0</v>
      </c>
      <c r="BK63" s="446">
        <f t="shared" si="50"/>
        <v>0</v>
      </c>
      <c r="BL63" s="446">
        <f t="shared" si="50"/>
        <v>0</v>
      </c>
      <c r="BM63" s="446">
        <f t="shared" si="50"/>
        <v>0</v>
      </c>
      <c r="BN63" s="446">
        <f t="shared" si="50"/>
        <v>0</v>
      </c>
      <c r="BO63" s="446">
        <f t="shared" si="50"/>
        <v>0</v>
      </c>
      <c r="BP63" s="446">
        <f t="shared" si="50"/>
        <v>0</v>
      </c>
      <c r="BQ63" s="446">
        <f t="shared" si="50"/>
        <v>0</v>
      </c>
      <c r="BR63" s="446">
        <f t="shared" si="50"/>
        <v>0</v>
      </c>
      <c r="BS63" s="446">
        <f t="shared" si="50"/>
        <v>0</v>
      </c>
      <c r="BT63" s="446">
        <f t="shared" si="50"/>
        <v>0</v>
      </c>
      <c r="BU63" s="446">
        <f t="shared" si="50"/>
        <v>0</v>
      </c>
      <c r="BV63" s="446">
        <f t="shared" si="50"/>
        <v>0</v>
      </c>
      <c r="BW63" s="446">
        <f t="shared" si="50"/>
        <v>0</v>
      </c>
      <c r="BX63" s="446">
        <f t="shared" ref="BX63:DD63" si="51">IF(AND(BX61&lt;=0),8,IF(AND(BX61&lt;=4),6,IF(AND(BX61&lt;=8),4,IF(AND(BX61&lt;=50),2,IF(AND(BX61&lt;=50),0,IF(AND(BX61&gt;110),0)*0)))))</f>
        <v>0</v>
      </c>
      <c r="BY63" s="446">
        <f t="shared" si="51"/>
        <v>0</v>
      </c>
      <c r="BZ63" s="446">
        <f t="shared" si="51"/>
        <v>0</v>
      </c>
      <c r="CA63" s="446">
        <f t="shared" si="51"/>
        <v>0</v>
      </c>
      <c r="CB63" s="446">
        <f t="shared" si="51"/>
        <v>0</v>
      </c>
      <c r="CC63" s="446">
        <f t="shared" si="51"/>
        <v>0</v>
      </c>
      <c r="CD63" s="446">
        <f t="shared" si="51"/>
        <v>0</v>
      </c>
      <c r="CE63" s="446">
        <f t="shared" si="51"/>
        <v>0</v>
      </c>
      <c r="CF63" s="446">
        <f t="shared" si="51"/>
        <v>0</v>
      </c>
      <c r="CG63" s="446">
        <f t="shared" si="51"/>
        <v>0</v>
      </c>
      <c r="CH63" s="446">
        <f t="shared" si="51"/>
        <v>0</v>
      </c>
      <c r="CI63" s="446">
        <f t="shared" si="51"/>
        <v>0</v>
      </c>
      <c r="CJ63" s="446">
        <f t="shared" si="51"/>
        <v>0</v>
      </c>
      <c r="CK63" s="446">
        <f t="shared" si="51"/>
        <v>0</v>
      </c>
      <c r="CL63" s="446">
        <f t="shared" si="51"/>
        <v>0</v>
      </c>
      <c r="CM63" s="446">
        <f t="shared" si="51"/>
        <v>0</v>
      </c>
      <c r="CN63" s="446">
        <f t="shared" si="51"/>
        <v>0</v>
      </c>
      <c r="CO63" s="446">
        <f t="shared" si="51"/>
        <v>0</v>
      </c>
      <c r="CP63" s="446">
        <f t="shared" si="51"/>
        <v>0</v>
      </c>
      <c r="CQ63" s="446">
        <f t="shared" si="51"/>
        <v>0</v>
      </c>
      <c r="CR63" s="446">
        <f t="shared" si="51"/>
        <v>0</v>
      </c>
      <c r="CS63" s="446">
        <f t="shared" si="51"/>
        <v>0</v>
      </c>
      <c r="CT63" s="446">
        <f>IF(AND(CT61&lt;=0),8,IF(AND(CT61&lt;=4),6,IF(AND(CT61&lt;=8),4,IF(AND(CT61&lt;=50),2,IF(AND(CT61&lt;=50),0,IF(AND(CT61&gt;110),0)*0)))))</f>
        <v>0</v>
      </c>
      <c r="CU63" s="446">
        <f t="shared" si="51"/>
        <v>0</v>
      </c>
      <c r="CV63" s="446">
        <f t="shared" si="51"/>
        <v>0</v>
      </c>
      <c r="CW63" s="446">
        <f t="shared" si="51"/>
        <v>0</v>
      </c>
      <c r="CX63" s="446">
        <f t="shared" si="51"/>
        <v>0</v>
      </c>
      <c r="CY63" s="446">
        <f t="shared" si="51"/>
        <v>0</v>
      </c>
      <c r="CZ63" s="446">
        <f t="shared" si="51"/>
        <v>0</v>
      </c>
      <c r="DA63" s="446">
        <f t="shared" si="51"/>
        <v>0</v>
      </c>
      <c r="DB63" s="446">
        <f t="shared" si="51"/>
        <v>0</v>
      </c>
      <c r="DC63" s="446">
        <f t="shared" si="51"/>
        <v>0</v>
      </c>
      <c r="DD63" s="446">
        <f t="shared" si="51"/>
        <v>0</v>
      </c>
      <c r="DE63" s="446">
        <f>IF(AND(DE61&lt;=0),8,IF(AND(DE61&lt;=4),6,IF(AND(DE61&lt;=8),4,IF(AND(DE61&lt;=50),2,IF(AND(DE61&lt;=50),0,IF(AND(DE61&gt;110),0)*0)))))</f>
        <v>0</v>
      </c>
      <c r="DF63" s="446">
        <f>IF(AND(DF61&lt;=0),8,IF(AND(DF61&lt;=4),6,IF(AND(DF61&lt;=8),4,IF(AND(DF61&lt;=50),2,IF(AND(DF61&lt;=50),0,IF(AND(DF61&gt;110),0)*0)))))</f>
        <v>0</v>
      </c>
    </row>
    <row r="64" spans="1:110" s="401" customFormat="1" ht="30" customHeight="1">
      <c r="A64" s="398"/>
      <c r="B64" s="399"/>
      <c r="C64" s="849" t="s">
        <v>794</v>
      </c>
      <c r="D64" s="849"/>
      <c r="E64" s="849"/>
      <c r="F64" s="425">
        <v>2</v>
      </c>
      <c r="G64" s="399"/>
      <c r="H64" s="398"/>
      <c r="I64" s="398"/>
      <c r="J64" s="399"/>
      <c r="K64" s="400"/>
      <c r="O64" s="410"/>
      <c r="U64" s="400"/>
      <c r="Y64" s="410"/>
      <c r="AE64" s="400"/>
      <c r="AI64" s="410"/>
      <c r="AO64" s="400"/>
      <c r="AS64" s="410"/>
      <c r="AY64" s="400"/>
      <c r="BC64" s="410"/>
      <c r="BI64" s="400"/>
      <c r="BM64" s="410"/>
      <c r="BS64" s="400"/>
      <c r="BW64" s="410"/>
      <c r="CC64" s="400"/>
      <c r="CG64" s="410"/>
      <c r="CM64" s="400"/>
      <c r="CQ64" s="410"/>
      <c r="CW64" s="400"/>
      <c r="DA64" s="410"/>
    </row>
    <row r="65" spans="1:138" s="401" customFormat="1" ht="30" customHeight="1">
      <c r="A65" s="398"/>
      <c r="B65" s="399"/>
      <c r="C65" s="826"/>
      <c r="D65" s="826"/>
      <c r="E65" s="826"/>
      <c r="F65" s="427"/>
      <c r="G65" s="399"/>
      <c r="H65" s="398"/>
      <c r="I65" s="398"/>
      <c r="J65" s="399"/>
      <c r="K65" s="400"/>
      <c r="O65" s="410"/>
      <c r="U65" s="400"/>
      <c r="Y65" s="410"/>
      <c r="AE65" s="400"/>
      <c r="AI65" s="410"/>
      <c r="AO65" s="400"/>
      <c r="AS65" s="410"/>
      <c r="AY65" s="400"/>
      <c r="BC65" s="410"/>
      <c r="BI65" s="400"/>
      <c r="BM65" s="410"/>
      <c r="BS65" s="400"/>
      <c r="BW65" s="410"/>
      <c r="CC65" s="400"/>
      <c r="CG65" s="410"/>
      <c r="CM65" s="400"/>
      <c r="CQ65" s="410"/>
      <c r="CW65" s="400"/>
      <c r="DA65" s="410"/>
    </row>
    <row r="66" spans="1:138" ht="27" hidden="1" customHeight="1">
      <c r="A66" s="404"/>
      <c r="B66" s="431" t="e">
        <f>Weighting!#REF!</f>
        <v>#REF!</v>
      </c>
      <c r="C66" s="825" t="s">
        <v>182</v>
      </c>
      <c r="D66" s="825"/>
      <c r="E66" s="825"/>
      <c r="F66" s="448" t="s">
        <v>170</v>
      </c>
      <c r="G66" s="448"/>
      <c r="H66" s="404"/>
      <c r="I66" s="404"/>
      <c r="J66" s="402"/>
      <c r="K66" s="442" t="e">
        <f>K88*#REF!</f>
        <v>#REF!</v>
      </c>
      <c r="L66" s="442" t="e">
        <f>L88*#REF!</f>
        <v>#REF!</v>
      </c>
      <c r="M66" s="442" t="e">
        <f>M88*#REF!</f>
        <v>#REF!</v>
      </c>
      <c r="N66" s="442" t="e">
        <f>N88*#REF!</f>
        <v>#REF!</v>
      </c>
      <c r="O66" s="442" t="e">
        <f>O88*#REF!</f>
        <v>#REF!</v>
      </c>
      <c r="P66" s="442" t="e">
        <f>P88*#REF!</f>
        <v>#REF!</v>
      </c>
      <c r="Q66" s="442" t="e">
        <f>Q88*#REF!</f>
        <v>#REF!</v>
      </c>
      <c r="R66" s="442" t="e">
        <f>R88*#REF!</f>
        <v>#REF!</v>
      </c>
      <c r="S66" s="442" t="e">
        <f>S88*#REF!</f>
        <v>#REF!</v>
      </c>
      <c r="T66" s="442" t="e">
        <f>T88*#REF!</f>
        <v>#REF!</v>
      </c>
      <c r="U66" s="442" t="e">
        <f>U88*#REF!</f>
        <v>#REF!</v>
      </c>
      <c r="V66" s="442" t="e">
        <f>V88*#REF!</f>
        <v>#REF!</v>
      </c>
      <c r="W66" s="442" t="e">
        <f>W88*#REF!</f>
        <v>#REF!</v>
      </c>
      <c r="X66" s="442" t="e">
        <f>X88*#REF!</f>
        <v>#REF!</v>
      </c>
      <c r="Y66" s="442" t="e">
        <f>Y88*#REF!</f>
        <v>#REF!</v>
      </c>
      <c r="Z66" s="442" t="e">
        <f>Z88*#REF!</f>
        <v>#REF!</v>
      </c>
      <c r="AA66" s="442" t="e">
        <f>AA88*#REF!</f>
        <v>#REF!</v>
      </c>
      <c r="AB66" s="442" t="e">
        <f>AB88*#REF!</f>
        <v>#REF!</v>
      </c>
      <c r="AC66" s="442" t="e">
        <f>AC88*#REF!</f>
        <v>#REF!</v>
      </c>
      <c r="AD66" s="442" t="e">
        <f>AD88*#REF!</f>
        <v>#REF!</v>
      </c>
      <c r="AE66" s="442" t="e">
        <f>AE88*#REF!</f>
        <v>#REF!</v>
      </c>
      <c r="AF66" s="442" t="e">
        <f>AF88*#REF!</f>
        <v>#REF!</v>
      </c>
      <c r="AG66" s="442" t="e">
        <f>AG88*#REF!</f>
        <v>#REF!</v>
      </c>
      <c r="AH66" s="442" t="e">
        <f>AH88*#REF!</f>
        <v>#REF!</v>
      </c>
      <c r="AI66" s="442" t="e">
        <f>AI88*#REF!</f>
        <v>#REF!</v>
      </c>
      <c r="AJ66" s="442" t="e">
        <f>AJ88*#REF!</f>
        <v>#REF!</v>
      </c>
      <c r="AK66" s="442" t="e">
        <f>AK88*#REF!</f>
        <v>#REF!</v>
      </c>
      <c r="AL66" s="442" t="e">
        <f>AL88*#REF!</f>
        <v>#REF!</v>
      </c>
      <c r="AM66" s="442" t="e">
        <f>AM88*#REF!</f>
        <v>#REF!</v>
      </c>
      <c r="AN66" s="442" t="e">
        <f>AN88*#REF!</f>
        <v>#REF!</v>
      </c>
      <c r="AO66" s="442" t="e">
        <f>AO88*#REF!</f>
        <v>#REF!</v>
      </c>
      <c r="AP66" s="442" t="e">
        <f>AP88*#REF!</f>
        <v>#REF!</v>
      </c>
      <c r="AQ66" s="442" t="e">
        <f>AQ88*#REF!</f>
        <v>#REF!</v>
      </c>
      <c r="AR66" s="442" t="e">
        <f>AR88*#REF!</f>
        <v>#REF!</v>
      </c>
      <c r="AS66" s="442" t="e">
        <f>AS88*#REF!</f>
        <v>#REF!</v>
      </c>
      <c r="AT66" s="442" t="e">
        <f>AT88*#REF!</f>
        <v>#REF!</v>
      </c>
      <c r="AU66" s="442" t="e">
        <f>AU88*#REF!</f>
        <v>#REF!</v>
      </c>
      <c r="AV66" s="442" t="e">
        <f>AV88*#REF!</f>
        <v>#REF!</v>
      </c>
      <c r="AW66" s="442" t="e">
        <f>AW88*#REF!</f>
        <v>#REF!</v>
      </c>
      <c r="AX66" s="442" t="e">
        <f>AX88*#REF!</f>
        <v>#REF!</v>
      </c>
      <c r="AY66" s="442" t="e">
        <f>AY88*#REF!</f>
        <v>#REF!</v>
      </c>
      <c r="AZ66" s="442" t="e">
        <f>AZ88*#REF!</f>
        <v>#REF!</v>
      </c>
      <c r="BA66" s="442" t="e">
        <f>BA88*#REF!</f>
        <v>#REF!</v>
      </c>
      <c r="BB66" s="442" t="e">
        <f>BB88*#REF!</f>
        <v>#REF!</v>
      </c>
      <c r="BC66" s="442" t="e">
        <f>BC88*#REF!</f>
        <v>#REF!</v>
      </c>
      <c r="BD66" s="442" t="e">
        <f>BD88*#REF!</f>
        <v>#REF!</v>
      </c>
      <c r="BE66" s="442" t="e">
        <f>BE88*#REF!</f>
        <v>#REF!</v>
      </c>
      <c r="BF66" s="442" t="e">
        <f>BF88*#REF!</f>
        <v>#REF!</v>
      </c>
      <c r="BG66" s="442" t="e">
        <f>BG88*#REF!</f>
        <v>#REF!</v>
      </c>
      <c r="BH66" s="442" t="e">
        <f>BH88*#REF!</f>
        <v>#REF!</v>
      </c>
      <c r="BI66" s="442" t="e">
        <f>BI88*#REF!</f>
        <v>#REF!</v>
      </c>
      <c r="BJ66" s="442" t="e">
        <f>BJ88*#REF!</f>
        <v>#REF!</v>
      </c>
      <c r="BK66" s="442" t="e">
        <f>BK88*#REF!</f>
        <v>#REF!</v>
      </c>
      <c r="BL66" s="442" t="e">
        <f>BL88*#REF!</f>
        <v>#REF!</v>
      </c>
      <c r="BM66" s="442" t="e">
        <f>BM88*#REF!</f>
        <v>#REF!</v>
      </c>
      <c r="BN66" s="442" t="e">
        <f>BN88*#REF!</f>
        <v>#REF!</v>
      </c>
      <c r="BO66" s="442" t="e">
        <f>BO88*#REF!</f>
        <v>#REF!</v>
      </c>
      <c r="BP66" s="442" t="e">
        <f>BP88*#REF!</f>
        <v>#REF!</v>
      </c>
      <c r="BQ66" s="442" t="e">
        <f>BQ88*#REF!</f>
        <v>#REF!</v>
      </c>
      <c r="BR66" s="442" t="e">
        <f>BR88*#REF!</f>
        <v>#REF!</v>
      </c>
      <c r="BS66" s="442" t="e">
        <f>BS88*#REF!</f>
        <v>#REF!</v>
      </c>
      <c r="BT66" s="442" t="e">
        <f>BT88*#REF!</f>
        <v>#REF!</v>
      </c>
      <c r="BU66" s="442" t="e">
        <f>BU88*#REF!</f>
        <v>#REF!</v>
      </c>
      <c r="BV66" s="442" t="e">
        <f>BV88*#REF!</f>
        <v>#REF!</v>
      </c>
      <c r="BW66" s="442" t="e">
        <f>BW88*#REF!</f>
        <v>#REF!</v>
      </c>
      <c r="BX66" s="442" t="e">
        <f>BX88*#REF!</f>
        <v>#REF!</v>
      </c>
      <c r="BY66" s="442" t="e">
        <f>BY88*#REF!</f>
        <v>#REF!</v>
      </c>
      <c r="BZ66" s="442" t="e">
        <f>BZ88*#REF!</f>
        <v>#REF!</v>
      </c>
      <c r="CA66" s="442" t="e">
        <f>CA88*#REF!</f>
        <v>#REF!</v>
      </c>
      <c r="CB66" s="442" t="e">
        <f>CB88*#REF!</f>
        <v>#REF!</v>
      </c>
      <c r="CC66" s="442" t="e">
        <f>CC88*#REF!</f>
        <v>#REF!</v>
      </c>
      <c r="CD66" s="442" t="e">
        <f>CD88*#REF!</f>
        <v>#REF!</v>
      </c>
      <c r="CE66" s="442" t="e">
        <f>CE88*#REF!</f>
        <v>#REF!</v>
      </c>
      <c r="CF66" s="442" t="e">
        <f>CF88*#REF!</f>
        <v>#REF!</v>
      </c>
      <c r="CG66" s="442" t="e">
        <f>CG88*#REF!</f>
        <v>#REF!</v>
      </c>
      <c r="CH66" s="442" t="e">
        <f>CH88*#REF!</f>
        <v>#REF!</v>
      </c>
      <c r="CI66" s="442" t="e">
        <f>CI88*#REF!</f>
        <v>#REF!</v>
      </c>
      <c r="CJ66" s="442" t="e">
        <f>CJ88*#REF!</f>
        <v>#REF!</v>
      </c>
      <c r="CK66" s="442" t="e">
        <f>CK88*#REF!</f>
        <v>#REF!</v>
      </c>
      <c r="CL66" s="442" t="e">
        <f>CL88*#REF!</f>
        <v>#REF!</v>
      </c>
      <c r="CM66" s="442" t="e">
        <f>CM88*#REF!</f>
        <v>#REF!</v>
      </c>
      <c r="CN66" s="442" t="e">
        <f>CN88*#REF!</f>
        <v>#REF!</v>
      </c>
      <c r="CO66" s="442" t="e">
        <f>CO88*#REF!</f>
        <v>#REF!</v>
      </c>
      <c r="CP66" s="442" t="e">
        <f>CP88*#REF!</f>
        <v>#REF!</v>
      </c>
      <c r="CQ66" s="442" t="e">
        <f>CQ88*#REF!</f>
        <v>#REF!</v>
      </c>
      <c r="CR66" s="442" t="e">
        <f>CR88*#REF!</f>
        <v>#REF!</v>
      </c>
      <c r="CS66" s="442" t="e">
        <f>CS88*#REF!</f>
        <v>#REF!</v>
      </c>
      <c r="CT66" s="442" t="e">
        <f>CT88*#REF!</f>
        <v>#REF!</v>
      </c>
      <c r="CU66" s="442" t="e">
        <f>CU88*#REF!</f>
        <v>#REF!</v>
      </c>
      <c r="CV66" s="442" t="e">
        <f>CV88*#REF!</f>
        <v>#REF!</v>
      </c>
      <c r="CW66" s="442" t="e">
        <f>CW88*#REF!</f>
        <v>#REF!</v>
      </c>
      <c r="CX66" s="442" t="e">
        <f>CX88*#REF!</f>
        <v>#REF!</v>
      </c>
      <c r="CY66" s="442" t="e">
        <f>CY88*#REF!</f>
        <v>#REF!</v>
      </c>
      <c r="CZ66" s="442" t="e">
        <f>CZ88*#REF!</f>
        <v>#REF!</v>
      </c>
      <c r="DA66" s="442" t="e">
        <f>DA88*#REF!</f>
        <v>#REF!</v>
      </c>
      <c r="DB66" s="442" t="e">
        <f>DB88*#REF!</f>
        <v>#REF!</v>
      </c>
      <c r="DC66" s="442" t="e">
        <f>DC88*#REF!</f>
        <v>#REF!</v>
      </c>
      <c r="DD66" s="442" t="e">
        <f>DD88*#REF!</f>
        <v>#REF!</v>
      </c>
      <c r="DE66" s="442" t="e">
        <f>DE88*#REF!</f>
        <v>#REF!</v>
      </c>
      <c r="DF66" s="442" t="e">
        <f>DF88*#REF!</f>
        <v>#REF!</v>
      </c>
    </row>
    <row r="67" spans="1:138" ht="27" customHeight="1">
      <c r="A67" s="404"/>
      <c r="B67" s="467" t="str">
        <f>Weighting!C19</f>
        <v>EN 7.0</v>
      </c>
      <c r="C67" s="825" t="str">
        <f>Weighting!D19</f>
        <v>EMBODIED IMPACT OF HOMES</v>
      </c>
      <c r="D67" s="825"/>
      <c r="E67" s="825"/>
      <c r="F67" s="449" t="s">
        <v>170</v>
      </c>
      <c r="G67" s="449"/>
      <c r="H67" s="404"/>
      <c r="I67" s="752">
        <f>I70+I75+I78+I82</f>
        <v>0</v>
      </c>
      <c r="J67" s="402"/>
      <c r="K67" s="751">
        <f>K70+K75+K78+K82</f>
        <v>0</v>
      </c>
      <c r="L67" s="751">
        <f t="shared" ref="L67:BW67" si="52">L70+L75+L78+L82</f>
        <v>0</v>
      </c>
      <c r="M67" s="751">
        <f t="shared" si="52"/>
        <v>0</v>
      </c>
      <c r="N67" s="751">
        <f t="shared" si="52"/>
        <v>0</v>
      </c>
      <c r="O67" s="751">
        <f t="shared" si="52"/>
        <v>0</v>
      </c>
      <c r="P67" s="751">
        <f t="shared" si="52"/>
        <v>0</v>
      </c>
      <c r="Q67" s="751">
        <f t="shared" si="52"/>
        <v>0</v>
      </c>
      <c r="R67" s="751">
        <f t="shared" si="52"/>
        <v>0</v>
      </c>
      <c r="S67" s="751">
        <f t="shared" si="52"/>
        <v>0</v>
      </c>
      <c r="T67" s="751">
        <f t="shared" si="52"/>
        <v>0</v>
      </c>
      <c r="U67" s="751">
        <f t="shared" si="52"/>
        <v>0</v>
      </c>
      <c r="V67" s="751">
        <f t="shared" si="52"/>
        <v>0</v>
      </c>
      <c r="W67" s="751">
        <f t="shared" si="52"/>
        <v>0</v>
      </c>
      <c r="X67" s="751">
        <f t="shared" si="52"/>
        <v>0</v>
      </c>
      <c r="Y67" s="751">
        <f t="shared" si="52"/>
        <v>0</v>
      </c>
      <c r="Z67" s="751">
        <f t="shared" si="52"/>
        <v>0</v>
      </c>
      <c r="AA67" s="751">
        <f t="shared" si="52"/>
        <v>0</v>
      </c>
      <c r="AB67" s="751">
        <f t="shared" si="52"/>
        <v>0</v>
      </c>
      <c r="AC67" s="751">
        <f t="shared" si="52"/>
        <v>0</v>
      </c>
      <c r="AD67" s="751">
        <f t="shared" si="52"/>
        <v>0</v>
      </c>
      <c r="AE67" s="751">
        <f t="shared" si="52"/>
        <v>0</v>
      </c>
      <c r="AF67" s="751">
        <f t="shared" si="52"/>
        <v>0</v>
      </c>
      <c r="AG67" s="751">
        <f t="shared" si="52"/>
        <v>0</v>
      </c>
      <c r="AH67" s="751">
        <f t="shared" si="52"/>
        <v>0</v>
      </c>
      <c r="AI67" s="751">
        <f t="shared" si="52"/>
        <v>0</v>
      </c>
      <c r="AJ67" s="751">
        <f t="shared" si="52"/>
        <v>0</v>
      </c>
      <c r="AK67" s="751">
        <f t="shared" si="52"/>
        <v>0</v>
      </c>
      <c r="AL67" s="751">
        <f t="shared" si="52"/>
        <v>0</v>
      </c>
      <c r="AM67" s="751">
        <f t="shared" si="52"/>
        <v>0</v>
      </c>
      <c r="AN67" s="751">
        <f t="shared" si="52"/>
        <v>0</v>
      </c>
      <c r="AO67" s="751">
        <f t="shared" si="52"/>
        <v>0</v>
      </c>
      <c r="AP67" s="751">
        <f t="shared" si="52"/>
        <v>0</v>
      </c>
      <c r="AQ67" s="751">
        <f t="shared" si="52"/>
        <v>0</v>
      </c>
      <c r="AR67" s="751">
        <f t="shared" si="52"/>
        <v>0</v>
      </c>
      <c r="AS67" s="751">
        <f t="shared" si="52"/>
        <v>0</v>
      </c>
      <c r="AT67" s="751">
        <f t="shared" si="52"/>
        <v>0</v>
      </c>
      <c r="AU67" s="751">
        <f t="shared" si="52"/>
        <v>0</v>
      </c>
      <c r="AV67" s="751">
        <f t="shared" si="52"/>
        <v>0</v>
      </c>
      <c r="AW67" s="751">
        <f t="shared" si="52"/>
        <v>0</v>
      </c>
      <c r="AX67" s="751">
        <f t="shared" si="52"/>
        <v>0</v>
      </c>
      <c r="AY67" s="751">
        <f t="shared" si="52"/>
        <v>0</v>
      </c>
      <c r="AZ67" s="751">
        <f t="shared" si="52"/>
        <v>0</v>
      </c>
      <c r="BA67" s="751">
        <f t="shared" si="52"/>
        <v>0</v>
      </c>
      <c r="BB67" s="751">
        <f t="shared" si="52"/>
        <v>0</v>
      </c>
      <c r="BC67" s="751">
        <f t="shared" si="52"/>
        <v>0</v>
      </c>
      <c r="BD67" s="751">
        <f t="shared" si="52"/>
        <v>0</v>
      </c>
      <c r="BE67" s="751">
        <f t="shared" si="52"/>
        <v>0</v>
      </c>
      <c r="BF67" s="751">
        <f t="shared" si="52"/>
        <v>0</v>
      </c>
      <c r="BG67" s="751">
        <f t="shared" si="52"/>
        <v>0</v>
      </c>
      <c r="BH67" s="751">
        <f t="shared" si="52"/>
        <v>0</v>
      </c>
      <c r="BI67" s="751">
        <f t="shared" si="52"/>
        <v>0</v>
      </c>
      <c r="BJ67" s="751">
        <f t="shared" si="52"/>
        <v>0</v>
      </c>
      <c r="BK67" s="751">
        <f t="shared" si="52"/>
        <v>0</v>
      </c>
      <c r="BL67" s="751">
        <f t="shared" si="52"/>
        <v>0</v>
      </c>
      <c r="BM67" s="751">
        <f t="shared" si="52"/>
        <v>0</v>
      </c>
      <c r="BN67" s="751">
        <f t="shared" si="52"/>
        <v>0</v>
      </c>
      <c r="BO67" s="751">
        <f t="shared" si="52"/>
        <v>0</v>
      </c>
      <c r="BP67" s="751">
        <f t="shared" si="52"/>
        <v>0</v>
      </c>
      <c r="BQ67" s="751">
        <f t="shared" si="52"/>
        <v>0</v>
      </c>
      <c r="BR67" s="751">
        <f t="shared" si="52"/>
        <v>0</v>
      </c>
      <c r="BS67" s="751">
        <f t="shared" si="52"/>
        <v>0</v>
      </c>
      <c r="BT67" s="751">
        <f t="shared" si="52"/>
        <v>0</v>
      </c>
      <c r="BU67" s="751">
        <f t="shared" si="52"/>
        <v>0</v>
      </c>
      <c r="BV67" s="751">
        <f t="shared" si="52"/>
        <v>0</v>
      </c>
      <c r="BW67" s="751">
        <f t="shared" si="52"/>
        <v>0</v>
      </c>
      <c r="BX67" s="751">
        <f t="shared" ref="BX67:DF67" si="53">BX70+BX75+BX78+BX82</f>
        <v>0</v>
      </c>
      <c r="BY67" s="751">
        <f t="shared" si="53"/>
        <v>0</v>
      </c>
      <c r="BZ67" s="751">
        <f t="shared" si="53"/>
        <v>0</v>
      </c>
      <c r="CA67" s="751">
        <f t="shared" si="53"/>
        <v>0</v>
      </c>
      <c r="CB67" s="751">
        <f t="shared" si="53"/>
        <v>0</v>
      </c>
      <c r="CC67" s="751">
        <f t="shared" si="53"/>
        <v>0</v>
      </c>
      <c r="CD67" s="751">
        <f t="shared" si="53"/>
        <v>0</v>
      </c>
      <c r="CE67" s="751">
        <f t="shared" si="53"/>
        <v>0</v>
      </c>
      <c r="CF67" s="751">
        <f t="shared" si="53"/>
        <v>0</v>
      </c>
      <c r="CG67" s="751">
        <f t="shared" si="53"/>
        <v>0</v>
      </c>
      <c r="CH67" s="751">
        <f t="shared" si="53"/>
        <v>0</v>
      </c>
      <c r="CI67" s="751">
        <f t="shared" si="53"/>
        <v>0</v>
      </c>
      <c r="CJ67" s="751">
        <f t="shared" si="53"/>
        <v>0</v>
      </c>
      <c r="CK67" s="751">
        <f t="shared" si="53"/>
        <v>0</v>
      </c>
      <c r="CL67" s="751">
        <f t="shared" si="53"/>
        <v>0</v>
      </c>
      <c r="CM67" s="751">
        <f t="shared" si="53"/>
        <v>0</v>
      </c>
      <c r="CN67" s="751">
        <f t="shared" si="53"/>
        <v>0</v>
      </c>
      <c r="CO67" s="751">
        <f t="shared" si="53"/>
        <v>0</v>
      </c>
      <c r="CP67" s="751">
        <f t="shared" si="53"/>
        <v>0</v>
      </c>
      <c r="CQ67" s="751">
        <f t="shared" si="53"/>
        <v>0</v>
      </c>
      <c r="CR67" s="751">
        <f t="shared" si="53"/>
        <v>0</v>
      </c>
      <c r="CS67" s="751">
        <f t="shared" si="53"/>
        <v>0</v>
      </c>
      <c r="CT67" s="751">
        <f t="shared" si="53"/>
        <v>0</v>
      </c>
      <c r="CU67" s="751">
        <f t="shared" si="53"/>
        <v>0</v>
      </c>
      <c r="CV67" s="751">
        <f t="shared" si="53"/>
        <v>0</v>
      </c>
      <c r="CW67" s="751">
        <f t="shared" si="53"/>
        <v>0</v>
      </c>
      <c r="CX67" s="751">
        <f t="shared" si="53"/>
        <v>0</v>
      </c>
      <c r="CY67" s="751">
        <f t="shared" si="53"/>
        <v>0</v>
      </c>
      <c r="CZ67" s="751">
        <f t="shared" si="53"/>
        <v>0</v>
      </c>
      <c r="DA67" s="751">
        <f t="shared" si="53"/>
        <v>0</v>
      </c>
      <c r="DB67" s="751">
        <f t="shared" si="53"/>
        <v>0</v>
      </c>
      <c r="DC67" s="751">
        <f t="shared" si="53"/>
        <v>0</v>
      </c>
      <c r="DD67" s="751">
        <f t="shared" si="53"/>
        <v>0</v>
      </c>
      <c r="DE67" s="751">
        <f t="shared" si="53"/>
        <v>0</v>
      </c>
      <c r="DF67" s="751">
        <f t="shared" si="53"/>
        <v>0</v>
      </c>
    </row>
    <row r="68" spans="1:138" ht="3.75" customHeight="1">
      <c r="A68" s="404"/>
      <c r="B68" s="852"/>
      <c r="C68" s="852"/>
      <c r="D68" s="852"/>
      <c r="E68" s="852"/>
      <c r="F68" s="852"/>
      <c r="G68" s="468"/>
      <c r="H68" s="404"/>
      <c r="I68" s="398"/>
      <c r="J68" s="402"/>
      <c r="K68" s="423"/>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0"/>
      <c r="AN68" s="410"/>
      <c r="AO68" s="410"/>
      <c r="AP68" s="410"/>
      <c r="AQ68" s="410"/>
      <c r="AR68" s="410"/>
      <c r="AS68" s="410"/>
      <c r="AT68" s="410"/>
      <c r="AU68" s="410"/>
      <c r="AV68" s="410"/>
      <c r="AW68" s="410"/>
      <c r="AX68" s="410"/>
      <c r="AY68" s="410"/>
      <c r="AZ68" s="410"/>
      <c r="BA68" s="410"/>
      <c r="BB68" s="410"/>
      <c r="BC68" s="410"/>
      <c r="BD68" s="410"/>
      <c r="BE68" s="410"/>
      <c r="BF68" s="410"/>
      <c r="BG68" s="410"/>
      <c r="BH68" s="410"/>
      <c r="BI68" s="410"/>
      <c r="BJ68" s="410"/>
      <c r="BK68" s="410"/>
      <c r="BL68" s="410"/>
      <c r="BM68" s="410"/>
      <c r="BN68" s="410"/>
      <c r="BO68" s="410"/>
      <c r="BP68" s="410"/>
      <c r="BQ68" s="410"/>
      <c r="BR68" s="410"/>
      <c r="BS68" s="410"/>
      <c r="BT68" s="410"/>
      <c r="BU68" s="410"/>
      <c r="BV68" s="410"/>
      <c r="BW68" s="410"/>
      <c r="BX68" s="410"/>
      <c r="BY68" s="410"/>
      <c r="BZ68" s="410"/>
      <c r="CA68" s="410"/>
      <c r="CB68" s="410"/>
      <c r="CC68" s="410"/>
      <c r="CD68" s="410"/>
      <c r="CE68" s="410"/>
      <c r="CF68" s="410"/>
      <c r="CG68" s="410"/>
      <c r="CH68" s="410"/>
      <c r="CI68" s="410"/>
      <c r="CJ68" s="410"/>
      <c r="CK68" s="410"/>
      <c r="CL68" s="410"/>
      <c r="CM68" s="410"/>
      <c r="CN68" s="410"/>
      <c r="CO68" s="410"/>
      <c r="CP68" s="410"/>
      <c r="CQ68" s="410"/>
      <c r="CR68" s="410"/>
      <c r="CS68" s="410"/>
      <c r="CT68" s="410"/>
      <c r="CU68" s="410"/>
      <c r="CV68" s="410"/>
      <c r="CW68" s="410"/>
      <c r="CX68" s="410"/>
      <c r="CY68" s="410"/>
      <c r="CZ68" s="410"/>
      <c r="DA68" s="410"/>
      <c r="DB68" s="410"/>
      <c r="DC68" s="410"/>
      <c r="DD68" s="410"/>
      <c r="DE68" s="410"/>
      <c r="DF68" s="410"/>
    </row>
    <row r="69" spans="1:138" s="401" customFormat="1" ht="30" customHeight="1" thickBot="1">
      <c r="A69" s="398"/>
      <c r="B69" s="399"/>
      <c r="C69" s="830"/>
      <c r="D69" s="830"/>
      <c r="E69" s="830"/>
      <c r="F69" s="424"/>
      <c r="G69" s="399"/>
      <c r="H69" s="398"/>
      <c r="I69" s="398"/>
      <c r="J69" s="399"/>
      <c r="K69" s="40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0"/>
      <c r="AY69" s="410"/>
      <c r="AZ69" s="410"/>
      <c r="BA69" s="410"/>
      <c r="BB69" s="410"/>
      <c r="BC69" s="410"/>
      <c r="BD69" s="410"/>
      <c r="BE69" s="410"/>
      <c r="BF69" s="410"/>
      <c r="BG69" s="410"/>
      <c r="BH69" s="410"/>
      <c r="BI69" s="410"/>
      <c r="BJ69" s="410"/>
      <c r="BK69" s="410"/>
      <c r="BL69" s="410"/>
      <c r="BM69" s="410"/>
      <c r="BN69" s="410"/>
      <c r="BO69" s="410"/>
      <c r="BP69" s="410"/>
      <c r="BQ69" s="410"/>
      <c r="BR69" s="410"/>
      <c r="BS69" s="410"/>
      <c r="BT69" s="410"/>
      <c r="BU69" s="410"/>
      <c r="BV69" s="410"/>
      <c r="BW69" s="410"/>
      <c r="BX69" s="410"/>
      <c r="BY69" s="410"/>
      <c r="BZ69" s="410"/>
      <c r="CA69" s="410"/>
      <c r="CB69" s="410"/>
      <c r="CC69" s="410"/>
      <c r="CD69" s="410"/>
      <c r="CE69" s="410"/>
      <c r="CF69" s="410"/>
      <c r="CG69" s="410"/>
      <c r="CH69" s="410"/>
      <c r="CI69" s="410"/>
      <c r="CJ69" s="410"/>
      <c r="CK69" s="410"/>
      <c r="CL69" s="410"/>
      <c r="CM69" s="410"/>
      <c r="CN69" s="410"/>
      <c r="CO69" s="410"/>
      <c r="CP69" s="410"/>
      <c r="CQ69" s="410"/>
      <c r="CR69" s="410"/>
      <c r="CS69" s="410"/>
      <c r="CT69" s="410"/>
      <c r="CU69" s="410"/>
      <c r="CV69" s="410"/>
      <c r="CW69" s="410"/>
      <c r="CX69" s="410"/>
      <c r="CY69" s="410"/>
      <c r="CZ69" s="410"/>
      <c r="DA69" s="410"/>
      <c r="DB69" s="410"/>
      <c r="DC69" s="410"/>
      <c r="DD69" s="410"/>
      <c r="DE69" s="410"/>
      <c r="DF69" s="410"/>
    </row>
    <row r="70" spans="1:138" s="401" customFormat="1" ht="20.100000000000001" customHeight="1" thickBot="1">
      <c r="A70" s="398"/>
      <c r="B70" s="399"/>
      <c r="C70" s="830" t="s">
        <v>729</v>
      </c>
      <c r="D70" s="830"/>
      <c r="E70" s="830"/>
      <c r="F70" s="424">
        <v>8</v>
      </c>
      <c r="G70" s="399"/>
      <c r="H70" s="398"/>
      <c r="I70" s="101">
        <v>0</v>
      </c>
      <c r="J70" s="399"/>
      <c r="K70" s="426">
        <f>$I$70</f>
        <v>0</v>
      </c>
      <c r="L70" s="426">
        <f t="shared" ref="L70:BW70" si="54">$I$70</f>
        <v>0</v>
      </c>
      <c r="M70" s="426">
        <f t="shared" si="54"/>
        <v>0</v>
      </c>
      <c r="N70" s="426">
        <f t="shared" si="54"/>
        <v>0</v>
      </c>
      <c r="O70" s="426">
        <f t="shared" si="54"/>
        <v>0</v>
      </c>
      <c r="P70" s="426">
        <f t="shared" si="54"/>
        <v>0</v>
      </c>
      <c r="Q70" s="426">
        <f t="shared" si="54"/>
        <v>0</v>
      </c>
      <c r="R70" s="426">
        <f t="shared" si="54"/>
        <v>0</v>
      </c>
      <c r="S70" s="426">
        <f t="shared" si="54"/>
        <v>0</v>
      </c>
      <c r="T70" s="426">
        <f t="shared" si="54"/>
        <v>0</v>
      </c>
      <c r="U70" s="426">
        <f t="shared" si="54"/>
        <v>0</v>
      </c>
      <c r="V70" s="426">
        <f t="shared" si="54"/>
        <v>0</v>
      </c>
      <c r="W70" s="426">
        <f t="shared" si="54"/>
        <v>0</v>
      </c>
      <c r="X70" s="426">
        <f t="shared" si="54"/>
        <v>0</v>
      </c>
      <c r="Y70" s="426">
        <f t="shared" si="54"/>
        <v>0</v>
      </c>
      <c r="Z70" s="426">
        <f t="shared" si="54"/>
        <v>0</v>
      </c>
      <c r="AA70" s="426">
        <f t="shared" si="54"/>
        <v>0</v>
      </c>
      <c r="AB70" s="426">
        <f t="shared" si="54"/>
        <v>0</v>
      </c>
      <c r="AC70" s="426">
        <f t="shared" si="54"/>
        <v>0</v>
      </c>
      <c r="AD70" s="426">
        <f t="shared" si="54"/>
        <v>0</v>
      </c>
      <c r="AE70" s="426">
        <f t="shared" si="54"/>
        <v>0</v>
      </c>
      <c r="AF70" s="426">
        <f t="shared" si="54"/>
        <v>0</v>
      </c>
      <c r="AG70" s="426">
        <f t="shared" si="54"/>
        <v>0</v>
      </c>
      <c r="AH70" s="426">
        <f t="shared" si="54"/>
        <v>0</v>
      </c>
      <c r="AI70" s="426">
        <f t="shared" si="54"/>
        <v>0</v>
      </c>
      <c r="AJ70" s="426">
        <f t="shared" si="54"/>
        <v>0</v>
      </c>
      <c r="AK70" s="426">
        <f t="shared" si="54"/>
        <v>0</v>
      </c>
      <c r="AL70" s="426">
        <f t="shared" si="54"/>
        <v>0</v>
      </c>
      <c r="AM70" s="426">
        <f t="shared" si="54"/>
        <v>0</v>
      </c>
      <c r="AN70" s="426">
        <f t="shared" si="54"/>
        <v>0</v>
      </c>
      <c r="AO70" s="426">
        <f t="shared" si="54"/>
        <v>0</v>
      </c>
      <c r="AP70" s="426">
        <f t="shared" si="54"/>
        <v>0</v>
      </c>
      <c r="AQ70" s="426">
        <f t="shared" si="54"/>
        <v>0</v>
      </c>
      <c r="AR70" s="426">
        <f t="shared" si="54"/>
        <v>0</v>
      </c>
      <c r="AS70" s="426">
        <f t="shared" si="54"/>
        <v>0</v>
      </c>
      <c r="AT70" s="426">
        <f t="shared" si="54"/>
        <v>0</v>
      </c>
      <c r="AU70" s="426">
        <f t="shared" si="54"/>
        <v>0</v>
      </c>
      <c r="AV70" s="426">
        <f t="shared" si="54"/>
        <v>0</v>
      </c>
      <c r="AW70" s="426">
        <f t="shared" si="54"/>
        <v>0</v>
      </c>
      <c r="AX70" s="426">
        <f t="shared" si="54"/>
        <v>0</v>
      </c>
      <c r="AY70" s="426">
        <f t="shared" si="54"/>
        <v>0</v>
      </c>
      <c r="AZ70" s="426">
        <f t="shared" si="54"/>
        <v>0</v>
      </c>
      <c r="BA70" s="426">
        <f t="shared" si="54"/>
        <v>0</v>
      </c>
      <c r="BB70" s="426">
        <f t="shared" si="54"/>
        <v>0</v>
      </c>
      <c r="BC70" s="426">
        <f t="shared" si="54"/>
        <v>0</v>
      </c>
      <c r="BD70" s="426">
        <f t="shared" si="54"/>
        <v>0</v>
      </c>
      <c r="BE70" s="426">
        <f t="shared" si="54"/>
        <v>0</v>
      </c>
      <c r="BF70" s="426">
        <f t="shared" si="54"/>
        <v>0</v>
      </c>
      <c r="BG70" s="426">
        <f t="shared" si="54"/>
        <v>0</v>
      </c>
      <c r="BH70" s="426">
        <f t="shared" si="54"/>
        <v>0</v>
      </c>
      <c r="BI70" s="426">
        <f t="shared" si="54"/>
        <v>0</v>
      </c>
      <c r="BJ70" s="426">
        <f t="shared" si="54"/>
        <v>0</v>
      </c>
      <c r="BK70" s="426">
        <f t="shared" si="54"/>
        <v>0</v>
      </c>
      <c r="BL70" s="426">
        <f t="shared" si="54"/>
        <v>0</v>
      </c>
      <c r="BM70" s="426">
        <f t="shared" si="54"/>
        <v>0</v>
      </c>
      <c r="BN70" s="426">
        <f t="shared" si="54"/>
        <v>0</v>
      </c>
      <c r="BO70" s="426">
        <f t="shared" si="54"/>
        <v>0</v>
      </c>
      <c r="BP70" s="426">
        <f t="shared" si="54"/>
        <v>0</v>
      </c>
      <c r="BQ70" s="426">
        <f t="shared" si="54"/>
        <v>0</v>
      </c>
      <c r="BR70" s="426">
        <f t="shared" si="54"/>
        <v>0</v>
      </c>
      <c r="BS70" s="426">
        <f t="shared" si="54"/>
        <v>0</v>
      </c>
      <c r="BT70" s="426">
        <f t="shared" si="54"/>
        <v>0</v>
      </c>
      <c r="BU70" s="426">
        <f t="shared" si="54"/>
        <v>0</v>
      </c>
      <c r="BV70" s="426">
        <f t="shared" si="54"/>
        <v>0</v>
      </c>
      <c r="BW70" s="426">
        <f t="shared" si="54"/>
        <v>0</v>
      </c>
      <c r="BX70" s="426">
        <f t="shared" ref="BX70:DF70" si="55">$I$70</f>
        <v>0</v>
      </c>
      <c r="BY70" s="426">
        <f t="shared" si="55"/>
        <v>0</v>
      </c>
      <c r="BZ70" s="426">
        <f t="shared" si="55"/>
        <v>0</v>
      </c>
      <c r="CA70" s="426">
        <f t="shared" si="55"/>
        <v>0</v>
      </c>
      <c r="CB70" s="426">
        <f t="shared" si="55"/>
        <v>0</v>
      </c>
      <c r="CC70" s="426">
        <f t="shared" si="55"/>
        <v>0</v>
      </c>
      <c r="CD70" s="426">
        <f t="shared" si="55"/>
        <v>0</v>
      </c>
      <c r="CE70" s="426">
        <f t="shared" si="55"/>
        <v>0</v>
      </c>
      <c r="CF70" s="426">
        <f t="shared" si="55"/>
        <v>0</v>
      </c>
      <c r="CG70" s="426">
        <f t="shared" si="55"/>
        <v>0</v>
      </c>
      <c r="CH70" s="426">
        <f t="shared" si="55"/>
        <v>0</v>
      </c>
      <c r="CI70" s="426">
        <f t="shared" si="55"/>
        <v>0</v>
      </c>
      <c r="CJ70" s="426">
        <f t="shared" si="55"/>
        <v>0</v>
      </c>
      <c r="CK70" s="426">
        <f t="shared" si="55"/>
        <v>0</v>
      </c>
      <c r="CL70" s="426">
        <f t="shared" si="55"/>
        <v>0</v>
      </c>
      <c r="CM70" s="426">
        <f t="shared" si="55"/>
        <v>0</v>
      </c>
      <c r="CN70" s="426">
        <f t="shared" si="55"/>
        <v>0</v>
      </c>
      <c r="CO70" s="426">
        <f t="shared" si="55"/>
        <v>0</v>
      </c>
      <c r="CP70" s="426">
        <f t="shared" si="55"/>
        <v>0</v>
      </c>
      <c r="CQ70" s="426">
        <f t="shared" si="55"/>
        <v>0</v>
      </c>
      <c r="CR70" s="426">
        <f t="shared" si="55"/>
        <v>0</v>
      </c>
      <c r="CS70" s="426">
        <f t="shared" si="55"/>
        <v>0</v>
      </c>
      <c r="CT70" s="426">
        <f t="shared" si="55"/>
        <v>0</v>
      </c>
      <c r="CU70" s="426">
        <f t="shared" si="55"/>
        <v>0</v>
      </c>
      <c r="CV70" s="426">
        <f t="shared" si="55"/>
        <v>0</v>
      </c>
      <c r="CW70" s="426">
        <f t="shared" si="55"/>
        <v>0</v>
      </c>
      <c r="CX70" s="426">
        <f t="shared" si="55"/>
        <v>0</v>
      </c>
      <c r="CY70" s="426">
        <f t="shared" si="55"/>
        <v>0</v>
      </c>
      <c r="CZ70" s="426">
        <f t="shared" si="55"/>
        <v>0</v>
      </c>
      <c r="DA70" s="426">
        <f t="shared" si="55"/>
        <v>0</v>
      </c>
      <c r="DB70" s="426">
        <f t="shared" si="55"/>
        <v>0</v>
      </c>
      <c r="DC70" s="426">
        <f t="shared" si="55"/>
        <v>0</v>
      </c>
      <c r="DD70" s="426">
        <f t="shared" si="55"/>
        <v>0</v>
      </c>
      <c r="DE70" s="426">
        <f t="shared" si="55"/>
        <v>0</v>
      </c>
      <c r="DF70" s="426">
        <f t="shared" si="55"/>
        <v>0</v>
      </c>
    </row>
    <row r="71" spans="1:138" s="401" customFormat="1" ht="20.100000000000001" customHeight="1">
      <c r="A71" s="398"/>
      <c r="B71" s="399"/>
      <c r="C71" s="828" t="s">
        <v>728</v>
      </c>
      <c r="D71" s="828"/>
      <c r="E71" s="828"/>
      <c r="F71" s="425">
        <v>7</v>
      </c>
      <c r="G71" s="399"/>
      <c r="H71" s="398"/>
      <c r="I71" s="398"/>
      <c r="J71" s="398"/>
    </row>
    <row r="72" spans="1:138" s="401" customFormat="1" ht="20.100000000000001" customHeight="1">
      <c r="A72" s="398"/>
      <c r="B72" s="399"/>
      <c r="C72" s="829" t="s">
        <v>727</v>
      </c>
      <c r="D72" s="829"/>
      <c r="E72" s="829"/>
      <c r="F72" s="427">
        <v>6</v>
      </c>
      <c r="G72" s="399"/>
      <c r="H72" s="398"/>
      <c r="I72" s="398"/>
      <c r="J72" s="399"/>
    </row>
    <row r="73" spans="1:138" s="401" customFormat="1" ht="20.100000000000001" customHeight="1">
      <c r="A73" s="398"/>
      <c r="B73" s="399"/>
      <c r="C73" s="829" t="s">
        <v>726</v>
      </c>
      <c r="D73" s="829"/>
      <c r="E73" s="829"/>
      <c r="F73" s="723">
        <v>5</v>
      </c>
      <c r="G73" s="399"/>
      <c r="H73" s="398"/>
      <c r="I73" s="398"/>
      <c r="J73" s="399"/>
      <c r="K73" s="40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c r="BK73" s="410"/>
      <c r="BL73" s="410"/>
      <c r="BM73" s="410"/>
      <c r="BN73" s="410"/>
      <c r="BO73" s="410"/>
      <c r="BP73" s="410"/>
      <c r="BQ73" s="410"/>
      <c r="BR73" s="410"/>
      <c r="BS73" s="410"/>
      <c r="BT73" s="410"/>
      <c r="BU73" s="410"/>
      <c r="BV73" s="410"/>
      <c r="BW73" s="410"/>
      <c r="BX73" s="410"/>
      <c r="BY73" s="410"/>
      <c r="BZ73" s="410"/>
      <c r="CA73" s="410"/>
      <c r="CB73" s="410"/>
      <c r="CC73" s="410"/>
      <c r="CD73" s="410"/>
      <c r="CE73" s="410"/>
      <c r="CF73" s="410"/>
      <c r="CG73" s="410"/>
      <c r="CH73" s="410"/>
      <c r="CI73" s="410"/>
      <c r="CJ73" s="410"/>
      <c r="CK73" s="410"/>
      <c r="CL73" s="410"/>
      <c r="CM73" s="410"/>
      <c r="CN73" s="410"/>
      <c r="CO73" s="410"/>
      <c r="CP73" s="410"/>
      <c r="CQ73" s="410"/>
      <c r="CR73" s="410"/>
      <c r="CS73" s="410"/>
      <c r="CT73" s="410"/>
      <c r="CU73" s="410"/>
      <c r="CV73" s="410"/>
      <c r="CW73" s="410"/>
      <c r="CX73" s="410"/>
      <c r="CY73" s="410"/>
      <c r="CZ73" s="410"/>
      <c r="DA73" s="410"/>
      <c r="DB73" s="410"/>
      <c r="DC73" s="410"/>
      <c r="DD73" s="410"/>
      <c r="DE73" s="410"/>
      <c r="DF73" s="410"/>
    </row>
    <row r="74" spans="1:138" s="401" customFormat="1" ht="20.100000000000001" customHeight="1" thickBot="1">
      <c r="A74" s="398"/>
      <c r="B74" s="399"/>
      <c r="C74" s="470"/>
      <c r="D74" s="470"/>
      <c r="E74" s="470"/>
      <c r="F74" s="585">
        <v>0</v>
      </c>
      <c r="G74" s="399"/>
      <c r="H74" s="398"/>
      <c r="I74" s="398"/>
      <c r="J74" s="399"/>
      <c r="K74" s="400"/>
      <c r="O74" s="410"/>
      <c r="P74" s="410"/>
      <c r="Q74" s="410"/>
      <c r="R74" s="410"/>
      <c r="S74" s="410"/>
      <c r="T74" s="410"/>
      <c r="U74" s="410"/>
      <c r="V74" s="410"/>
      <c r="W74" s="410"/>
      <c r="X74" s="410"/>
      <c r="Y74" s="410"/>
      <c r="Z74" s="410"/>
      <c r="AA74" s="410"/>
      <c r="AB74" s="410"/>
      <c r="AC74" s="410"/>
      <c r="AD74" s="410"/>
      <c r="AE74" s="410"/>
      <c r="AF74" s="410"/>
      <c r="AG74" s="410"/>
      <c r="AH74" s="410"/>
      <c r="AI74" s="410"/>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c r="BK74" s="410"/>
      <c r="BL74" s="410"/>
      <c r="BM74" s="410"/>
      <c r="BN74" s="410"/>
      <c r="BO74" s="410"/>
      <c r="BP74" s="410"/>
      <c r="BQ74" s="410"/>
      <c r="BR74" s="410"/>
      <c r="BS74" s="410"/>
      <c r="BT74" s="410"/>
      <c r="BU74" s="410"/>
      <c r="BV74" s="410"/>
      <c r="BW74" s="410"/>
      <c r="BX74" s="410"/>
      <c r="BY74" s="410"/>
      <c r="BZ74" s="410"/>
      <c r="CA74" s="410"/>
      <c r="CB74" s="410"/>
      <c r="CC74" s="410"/>
      <c r="CD74" s="410"/>
      <c r="CE74" s="410"/>
      <c r="CF74" s="410"/>
      <c r="CG74" s="410"/>
      <c r="CH74" s="410"/>
      <c r="CI74" s="410"/>
      <c r="CJ74" s="410"/>
      <c r="CK74" s="410"/>
      <c r="CL74" s="410"/>
      <c r="CM74" s="410"/>
      <c r="CN74" s="410"/>
      <c r="CO74" s="410"/>
      <c r="CP74" s="410"/>
      <c r="CQ74" s="410"/>
      <c r="CR74" s="410"/>
      <c r="CS74" s="410"/>
      <c r="CT74" s="410"/>
      <c r="CU74" s="410"/>
      <c r="CV74" s="410"/>
      <c r="CW74" s="410"/>
      <c r="CX74" s="410"/>
      <c r="CY74" s="410"/>
      <c r="CZ74" s="410"/>
      <c r="DA74" s="410"/>
      <c r="DB74" s="410"/>
      <c r="DC74" s="410"/>
      <c r="DD74" s="410"/>
      <c r="DE74" s="410"/>
      <c r="DF74" s="410"/>
    </row>
    <row r="75" spans="1:138" s="401" customFormat="1" ht="20.100000000000001" customHeight="1" thickBot="1">
      <c r="A75" s="398"/>
      <c r="B75" s="399"/>
      <c r="C75" s="837" t="s">
        <v>670</v>
      </c>
      <c r="D75" s="837"/>
      <c r="E75" s="837"/>
      <c r="F75" s="427">
        <v>3</v>
      </c>
      <c r="G75" s="399"/>
      <c r="H75" s="398"/>
      <c r="I75" s="101">
        <v>0</v>
      </c>
      <c r="J75" s="399"/>
      <c r="K75" s="426">
        <f>$I$75</f>
        <v>0</v>
      </c>
      <c r="L75" s="426">
        <f t="shared" ref="L75:BW75" si="56">$I$75</f>
        <v>0</v>
      </c>
      <c r="M75" s="426">
        <f t="shared" si="56"/>
        <v>0</v>
      </c>
      <c r="N75" s="426">
        <f t="shared" si="56"/>
        <v>0</v>
      </c>
      <c r="O75" s="426">
        <f t="shared" si="56"/>
        <v>0</v>
      </c>
      <c r="P75" s="426">
        <f t="shared" si="56"/>
        <v>0</v>
      </c>
      <c r="Q75" s="426">
        <f t="shared" si="56"/>
        <v>0</v>
      </c>
      <c r="R75" s="426">
        <f t="shared" si="56"/>
        <v>0</v>
      </c>
      <c r="S75" s="426">
        <f t="shared" si="56"/>
        <v>0</v>
      </c>
      <c r="T75" s="426">
        <f t="shared" si="56"/>
        <v>0</v>
      </c>
      <c r="U75" s="426">
        <f t="shared" si="56"/>
        <v>0</v>
      </c>
      <c r="V75" s="426">
        <f t="shared" si="56"/>
        <v>0</v>
      </c>
      <c r="W75" s="426">
        <f t="shared" si="56"/>
        <v>0</v>
      </c>
      <c r="X75" s="426">
        <f t="shared" si="56"/>
        <v>0</v>
      </c>
      <c r="Y75" s="426">
        <f t="shared" si="56"/>
        <v>0</v>
      </c>
      <c r="Z75" s="426">
        <f t="shared" si="56"/>
        <v>0</v>
      </c>
      <c r="AA75" s="426">
        <f t="shared" si="56"/>
        <v>0</v>
      </c>
      <c r="AB75" s="426">
        <f t="shared" si="56"/>
        <v>0</v>
      </c>
      <c r="AC75" s="426">
        <f t="shared" si="56"/>
        <v>0</v>
      </c>
      <c r="AD75" s="426">
        <f t="shared" si="56"/>
        <v>0</v>
      </c>
      <c r="AE75" s="426">
        <f t="shared" si="56"/>
        <v>0</v>
      </c>
      <c r="AF75" s="426">
        <f t="shared" si="56"/>
        <v>0</v>
      </c>
      <c r="AG75" s="426">
        <f t="shared" si="56"/>
        <v>0</v>
      </c>
      <c r="AH75" s="426">
        <f t="shared" si="56"/>
        <v>0</v>
      </c>
      <c r="AI75" s="426">
        <f t="shared" si="56"/>
        <v>0</v>
      </c>
      <c r="AJ75" s="426">
        <f t="shared" si="56"/>
        <v>0</v>
      </c>
      <c r="AK75" s="426">
        <f t="shared" si="56"/>
        <v>0</v>
      </c>
      <c r="AL75" s="426">
        <f t="shared" si="56"/>
        <v>0</v>
      </c>
      <c r="AM75" s="426">
        <f t="shared" si="56"/>
        <v>0</v>
      </c>
      <c r="AN75" s="426">
        <f t="shared" si="56"/>
        <v>0</v>
      </c>
      <c r="AO75" s="426">
        <f t="shared" si="56"/>
        <v>0</v>
      </c>
      <c r="AP75" s="426">
        <f t="shared" si="56"/>
        <v>0</v>
      </c>
      <c r="AQ75" s="426">
        <f t="shared" si="56"/>
        <v>0</v>
      </c>
      <c r="AR75" s="426">
        <f t="shared" si="56"/>
        <v>0</v>
      </c>
      <c r="AS75" s="426">
        <f t="shared" si="56"/>
        <v>0</v>
      </c>
      <c r="AT75" s="426">
        <f t="shared" si="56"/>
        <v>0</v>
      </c>
      <c r="AU75" s="426">
        <f t="shared" si="56"/>
        <v>0</v>
      </c>
      <c r="AV75" s="426">
        <f t="shared" si="56"/>
        <v>0</v>
      </c>
      <c r="AW75" s="426">
        <f t="shared" si="56"/>
        <v>0</v>
      </c>
      <c r="AX75" s="426">
        <f t="shared" si="56"/>
        <v>0</v>
      </c>
      <c r="AY75" s="426">
        <f t="shared" si="56"/>
        <v>0</v>
      </c>
      <c r="AZ75" s="426">
        <f t="shared" si="56"/>
        <v>0</v>
      </c>
      <c r="BA75" s="426">
        <f t="shared" si="56"/>
        <v>0</v>
      </c>
      <c r="BB75" s="426">
        <f t="shared" si="56"/>
        <v>0</v>
      </c>
      <c r="BC75" s="426">
        <f t="shared" si="56"/>
        <v>0</v>
      </c>
      <c r="BD75" s="426">
        <f t="shared" si="56"/>
        <v>0</v>
      </c>
      <c r="BE75" s="426">
        <f t="shared" si="56"/>
        <v>0</v>
      </c>
      <c r="BF75" s="426">
        <f t="shared" si="56"/>
        <v>0</v>
      </c>
      <c r="BG75" s="426">
        <f t="shared" si="56"/>
        <v>0</v>
      </c>
      <c r="BH75" s="426">
        <f t="shared" si="56"/>
        <v>0</v>
      </c>
      <c r="BI75" s="426">
        <f t="shared" si="56"/>
        <v>0</v>
      </c>
      <c r="BJ75" s="426">
        <f t="shared" si="56"/>
        <v>0</v>
      </c>
      <c r="BK75" s="426">
        <f t="shared" si="56"/>
        <v>0</v>
      </c>
      <c r="BL75" s="426">
        <f t="shared" si="56"/>
        <v>0</v>
      </c>
      <c r="BM75" s="426">
        <f t="shared" si="56"/>
        <v>0</v>
      </c>
      <c r="BN75" s="426">
        <f t="shared" si="56"/>
        <v>0</v>
      </c>
      <c r="BO75" s="426">
        <f t="shared" si="56"/>
        <v>0</v>
      </c>
      <c r="BP75" s="426">
        <f t="shared" si="56"/>
        <v>0</v>
      </c>
      <c r="BQ75" s="426">
        <f t="shared" si="56"/>
        <v>0</v>
      </c>
      <c r="BR75" s="426">
        <f t="shared" si="56"/>
        <v>0</v>
      </c>
      <c r="BS75" s="426">
        <f t="shared" si="56"/>
        <v>0</v>
      </c>
      <c r="BT75" s="426">
        <f t="shared" si="56"/>
        <v>0</v>
      </c>
      <c r="BU75" s="426">
        <f t="shared" si="56"/>
        <v>0</v>
      </c>
      <c r="BV75" s="426">
        <f t="shared" si="56"/>
        <v>0</v>
      </c>
      <c r="BW75" s="426">
        <f t="shared" si="56"/>
        <v>0</v>
      </c>
      <c r="BX75" s="426">
        <f t="shared" ref="BX75:DF75" si="57">$I$75</f>
        <v>0</v>
      </c>
      <c r="BY75" s="426">
        <f t="shared" si="57"/>
        <v>0</v>
      </c>
      <c r="BZ75" s="426">
        <f t="shared" si="57"/>
        <v>0</v>
      </c>
      <c r="CA75" s="426">
        <f t="shared" si="57"/>
        <v>0</v>
      </c>
      <c r="CB75" s="426">
        <f t="shared" si="57"/>
        <v>0</v>
      </c>
      <c r="CC75" s="426">
        <f t="shared" si="57"/>
        <v>0</v>
      </c>
      <c r="CD75" s="426">
        <f t="shared" si="57"/>
        <v>0</v>
      </c>
      <c r="CE75" s="426">
        <f t="shared" si="57"/>
        <v>0</v>
      </c>
      <c r="CF75" s="426">
        <f t="shared" si="57"/>
        <v>0</v>
      </c>
      <c r="CG75" s="426">
        <f t="shared" si="57"/>
        <v>0</v>
      </c>
      <c r="CH75" s="426">
        <f t="shared" si="57"/>
        <v>0</v>
      </c>
      <c r="CI75" s="426">
        <f t="shared" si="57"/>
        <v>0</v>
      </c>
      <c r="CJ75" s="426">
        <f t="shared" si="57"/>
        <v>0</v>
      </c>
      <c r="CK75" s="426">
        <f t="shared" si="57"/>
        <v>0</v>
      </c>
      <c r="CL75" s="426">
        <f t="shared" si="57"/>
        <v>0</v>
      </c>
      <c r="CM75" s="426">
        <f t="shared" si="57"/>
        <v>0</v>
      </c>
      <c r="CN75" s="426">
        <f t="shared" si="57"/>
        <v>0</v>
      </c>
      <c r="CO75" s="426">
        <f t="shared" si="57"/>
        <v>0</v>
      </c>
      <c r="CP75" s="426">
        <f t="shared" si="57"/>
        <v>0</v>
      </c>
      <c r="CQ75" s="426">
        <f t="shared" si="57"/>
        <v>0</v>
      </c>
      <c r="CR75" s="426">
        <f t="shared" si="57"/>
        <v>0</v>
      </c>
      <c r="CS75" s="426">
        <f t="shared" si="57"/>
        <v>0</v>
      </c>
      <c r="CT75" s="426">
        <f t="shared" si="57"/>
        <v>0</v>
      </c>
      <c r="CU75" s="426">
        <f t="shared" si="57"/>
        <v>0</v>
      </c>
      <c r="CV75" s="426">
        <f t="shared" si="57"/>
        <v>0</v>
      </c>
      <c r="CW75" s="426">
        <f t="shared" si="57"/>
        <v>0</v>
      </c>
      <c r="CX75" s="426">
        <f t="shared" si="57"/>
        <v>0</v>
      </c>
      <c r="CY75" s="426">
        <f t="shared" si="57"/>
        <v>0</v>
      </c>
      <c r="CZ75" s="426">
        <f t="shared" si="57"/>
        <v>0</v>
      </c>
      <c r="DA75" s="426">
        <f t="shared" si="57"/>
        <v>0</v>
      </c>
      <c r="DB75" s="426">
        <f t="shared" si="57"/>
        <v>0</v>
      </c>
      <c r="DC75" s="426">
        <f t="shared" si="57"/>
        <v>0</v>
      </c>
      <c r="DD75" s="426">
        <f t="shared" si="57"/>
        <v>0</v>
      </c>
      <c r="DE75" s="426">
        <f t="shared" si="57"/>
        <v>0</v>
      </c>
      <c r="DF75" s="426">
        <f t="shared" si="57"/>
        <v>0</v>
      </c>
    </row>
    <row r="76" spans="1:138" s="401" customFormat="1" ht="20.100000000000001" customHeight="1">
      <c r="A76" s="398"/>
      <c r="B76" s="399"/>
      <c r="C76" s="831" t="s">
        <v>602</v>
      </c>
      <c r="D76" s="831"/>
      <c r="E76" s="831"/>
      <c r="F76" s="425">
        <v>0</v>
      </c>
      <c r="G76" s="399"/>
      <c r="H76" s="398"/>
      <c r="I76" s="398"/>
      <c r="J76" s="399"/>
      <c r="K76" s="407"/>
      <c r="L76" s="407"/>
      <c r="M76" s="407"/>
      <c r="N76" s="407"/>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429"/>
      <c r="AL76" s="429"/>
      <c r="AM76" s="429"/>
      <c r="AN76" s="429"/>
      <c r="AO76" s="429"/>
      <c r="AP76" s="429"/>
      <c r="AQ76" s="429"/>
      <c r="AR76" s="429"/>
      <c r="AS76" s="429"/>
      <c r="AT76" s="429"/>
      <c r="AU76" s="429"/>
      <c r="AV76" s="429"/>
      <c r="AW76" s="429"/>
      <c r="AX76" s="429"/>
      <c r="AY76" s="429"/>
      <c r="AZ76" s="429"/>
      <c r="BA76" s="429"/>
      <c r="BB76" s="429"/>
      <c r="BC76" s="429"/>
      <c r="BD76" s="429"/>
      <c r="BE76" s="429"/>
      <c r="BF76" s="429"/>
      <c r="BG76" s="429"/>
      <c r="BH76" s="429"/>
      <c r="BI76" s="429"/>
      <c r="BJ76" s="429"/>
      <c r="BK76" s="429"/>
      <c r="BL76" s="429"/>
      <c r="BM76" s="429"/>
      <c r="BN76" s="429"/>
      <c r="BO76" s="429"/>
      <c r="BP76" s="429"/>
      <c r="BQ76" s="429"/>
      <c r="BR76" s="429"/>
      <c r="BS76" s="429"/>
      <c r="BT76" s="429"/>
      <c r="BU76" s="429"/>
      <c r="BV76" s="429"/>
      <c r="BW76" s="429"/>
      <c r="BX76" s="429"/>
      <c r="BY76" s="429"/>
      <c r="BZ76" s="429"/>
      <c r="CA76" s="429"/>
      <c r="CB76" s="429"/>
      <c r="CC76" s="429"/>
      <c r="CD76" s="429"/>
      <c r="CE76" s="429"/>
      <c r="CF76" s="429"/>
      <c r="CG76" s="429"/>
      <c r="CH76" s="429"/>
      <c r="CI76" s="429"/>
      <c r="CJ76" s="429"/>
      <c r="CK76" s="429"/>
      <c r="CL76" s="429"/>
      <c r="CM76" s="429"/>
      <c r="CN76" s="429"/>
      <c r="CO76" s="429"/>
      <c r="CP76" s="429"/>
      <c r="CQ76" s="429"/>
      <c r="CR76" s="429"/>
      <c r="CS76" s="429"/>
      <c r="CT76" s="429"/>
      <c r="CU76" s="429"/>
      <c r="CV76" s="429"/>
      <c r="CW76" s="429"/>
      <c r="CX76" s="429"/>
      <c r="CY76" s="429"/>
      <c r="CZ76" s="429"/>
      <c r="DA76" s="429"/>
      <c r="DB76" s="429"/>
      <c r="DC76" s="429"/>
      <c r="DD76" s="429"/>
      <c r="DE76" s="429"/>
      <c r="DF76" s="429"/>
      <c r="DG76" s="407"/>
      <c r="DH76" s="407"/>
      <c r="DI76" s="407"/>
      <c r="DJ76" s="407"/>
      <c r="DK76" s="407"/>
      <c r="DL76" s="407"/>
      <c r="DM76" s="407"/>
      <c r="DN76" s="407"/>
      <c r="DO76" s="407"/>
      <c r="DP76" s="407"/>
      <c r="DQ76" s="407"/>
      <c r="DR76" s="407"/>
      <c r="DS76" s="407"/>
      <c r="DT76" s="407"/>
      <c r="DU76" s="407"/>
      <c r="DV76" s="407"/>
      <c r="DW76" s="407"/>
      <c r="DX76" s="407"/>
      <c r="DY76" s="407"/>
      <c r="DZ76" s="407"/>
      <c r="EA76" s="407"/>
      <c r="EB76" s="407"/>
      <c r="EC76" s="407"/>
      <c r="ED76" s="407"/>
      <c r="EE76" s="407"/>
      <c r="EF76" s="407"/>
      <c r="EG76" s="407"/>
      <c r="EH76" s="407"/>
    </row>
    <row r="77" spans="1:138" s="401" customFormat="1" ht="20.100000000000001" customHeight="1" thickBot="1">
      <c r="A77" s="398"/>
      <c r="B77" s="399"/>
      <c r="C77" s="471"/>
      <c r="D77" s="471"/>
      <c r="E77" s="471"/>
      <c r="F77" s="425"/>
      <c r="G77" s="399"/>
      <c r="H77" s="398"/>
      <c r="I77" s="398"/>
      <c r="J77" s="399"/>
      <c r="K77" s="407"/>
      <c r="L77" s="407"/>
      <c r="M77" s="407"/>
      <c r="N77" s="407"/>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29"/>
      <c r="AO77" s="429"/>
      <c r="AP77" s="429"/>
      <c r="AQ77" s="429"/>
      <c r="AR77" s="429"/>
      <c r="AS77" s="429"/>
      <c r="AT77" s="429"/>
      <c r="AU77" s="429"/>
      <c r="AV77" s="429"/>
      <c r="AW77" s="429"/>
      <c r="AX77" s="429"/>
      <c r="AY77" s="429"/>
      <c r="AZ77" s="429"/>
      <c r="BA77" s="429"/>
      <c r="BB77" s="429"/>
      <c r="BC77" s="429"/>
      <c r="BD77" s="429"/>
      <c r="BE77" s="429"/>
      <c r="BF77" s="429"/>
      <c r="BG77" s="429"/>
      <c r="BH77" s="429"/>
      <c r="BI77" s="429"/>
      <c r="BJ77" s="429"/>
      <c r="BK77" s="429"/>
      <c r="BL77" s="429"/>
      <c r="BM77" s="429"/>
      <c r="BN77" s="429"/>
      <c r="BO77" s="429"/>
      <c r="BP77" s="429"/>
      <c r="BQ77" s="429"/>
      <c r="BR77" s="429"/>
      <c r="BS77" s="429"/>
      <c r="BT77" s="429"/>
      <c r="BU77" s="429"/>
      <c r="BV77" s="429"/>
      <c r="BW77" s="429"/>
      <c r="BX77" s="429"/>
      <c r="BY77" s="429"/>
      <c r="BZ77" s="429"/>
      <c r="CA77" s="429"/>
      <c r="CB77" s="429"/>
      <c r="CC77" s="429"/>
      <c r="CD77" s="429"/>
      <c r="CE77" s="429"/>
      <c r="CF77" s="429"/>
      <c r="CG77" s="429"/>
      <c r="CH77" s="429"/>
      <c r="CI77" s="429"/>
      <c r="CJ77" s="429"/>
      <c r="CK77" s="429"/>
      <c r="CL77" s="429"/>
      <c r="CM77" s="429"/>
      <c r="CN77" s="429"/>
      <c r="CO77" s="429"/>
      <c r="CP77" s="429"/>
      <c r="CQ77" s="429"/>
      <c r="CR77" s="429"/>
      <c r="CS77" s="429"/>
      <c r="CT77" s="429"/>
      <c r="CU77" s="429"/>
      <c r="CV77" s="429"/>
      <c r="CW77" s="429"/>
      <c r="CX77" s="429"/>
      <c r="CY77" s="429"/>
      <c r="CZ77" s="429"/>
      <c r="DA77" s="429"/>
      <c r="DB77" s="429"/>
      <c r="DC77" s="429"/>
      <c r="DD77" s="429"/>
      <c r="DE77" s="429"/>
      <c r="DF77" s="429"/>
      <c r="DG77" s="407"/>
      <c r="DH77" s="407"/>
      <c r="DI77" s="407"/>
      <c r="DJ77" s="407"/>
      <c r="DK77" s="407"/>
      <c r="DL77" s="407"/>
      <c r="DM77" s="407"/>
      <c r="DN77" s="407"/>
      <c r="DO77" s="407"/>
      <c r="DP77" s="407"/>
      <c r="DQ77" s="407"/>
      <c r="DR77" s="407"/>
      <c r="DS77" s="407"/>
      <c r="DT77" s="407"/>
      <c r="DU77" s="407"/>
      <c r="DV77" s="407"/>
      <c r="DW77" s="407"/>
      <c r="DX77" s="407"/>
      <c r="DY77" s="407"/>
      <c r="DZ77" s="407"/>
      <c r="EA77" s="407"/>
      <c r="EB77" s="407"/>
      <c r="EC77" s="407"/>
      <c r="ED77" s="407"/>
      <c r="EE77" s="407"/>
      <c r="EF77" s="407"/>
      <c r="EG77" s="407"/>
      <c r="EH77" s="407"/>
    </row>
    <row r="78" spans="1:138" s="401" customFormat="1" ht="20.100000000000001" customHeight="1" thickBot="1">
      <c r="A78" s="398"/>
      <c r="B78" s="399"/>
      <c r="C78" s="472" t="s">
        <v>768</v>
      </c>
      <c r="D78" s="472"/>
      <c r="E78" s="472"/>
      <c r="F78" s="424">
        <v>3</v>
      </c>
      <c r="G78" s="399"/>
      <c r="H78" s="398"/>
      <c r="I78" s="101">
        <v>0</v>
      </c>
      <c r="J78" s="399"/>
      <c r="K78" s="426">
        <f>$I$78</f>
        <v>0</v>
      </c>
      <c r="L78" s="426">
        <f t="shared" ref="L78:BW78" si="58">$I$78</f>
        <v>0</v>
      </c>
      <c r="M78" s="426">
        <f t="shared" si="58"/>
        <v>0</v>
      </c>
      <c r="N78" s="426">
        <f t="shared" si="58"/>
        <v>0</v>
      </c>
      <c r="O78" s="426">
        <f t="shared" si="58"/>
        <v>0</v>
      </c>
      <c r="P78" s="426">
        <f t="shared" si="58"/>
        <v>0</v>
      </c>
      <c r="Q78" s="426">
        <f t="shared" si="58"/>
        <v>0</v>
      </c>
      <c r="R78" s="426">
        <f t="shared" si="58"/>
        <v>0</v>
      </c>
      <c r="S78" s="426">
        <f t="shared" si="58"/>
        <v>0</v>
      </c>
      <c r="T78" s="426">
        <f t="shared" si="58"/>
        <v>0</v>
      </c>
      <c r="U78" s="426">
        <f t="shared" si="58"/>
        <v>0</v>
      </c>
      <c r="V78" s="426">
        <f t="shared" si="58"/>
        <v>0</v>
      </c>
      <c r="W78" s="426">
        <f t="shared" si="58"/>
        <v>0</v>
      </c>
      <c r="X78" s="426">
        <f t="shared" si="58"/>
        <v>0</v>
      </c>
      <c r="Y78" s="426">
        <f t="shared" si="58"/>
        <v>0</v>
      </c>
      <c r="Z78" s="426">
        <f t="shared" si="58"/>
        <v>0</v>
      </c>
      <c r="AA78" s="426">
        <f t="shared" si="58"/>
        <v>0</v>
      </c>
      <c r="AB78" s="426">
        <f t="shared" si="58"/>
        <v>0</v>
      </c>
      <c r="AC78" s="426">
        <f t="shared" si="58"/>
        <v>0</v>
      </c>
      <c r="AD78" s="426">
        <f t="shared" si="58"/>
        <v>0</v>
      </c>
      <c r="AE78" s="426">
        <f t="shared" si="58"/>
        <v>0</v>
      </c>
      <c r="AF78" s="426">
        <f t="shared" si="58"/>
        <v>0</v>
      </c>
      <c r="AG78" s="426">
        <f t="shared" si="58"/>
        <v>0</v>
      </c>
      <c r="AH78" s="426">
        <f t="shared" si="58"/>
        <v>0</v>
      </c>
      <c r="AI78" s="426">
        <f t="shared" si="58"/>
        <v>0</v>
      </c>
      <c r="AJ78" s="426">
        <f t="shared" si="58"/>
        <v>0</v>
      </c>
      <c r="AK78" s="426">
        <f t="shared" si="58"/>
        <v>0</v>
      </c>
      <c r="AL78" s="426">
        <f t="shared" si="58"/>
        <v>0</v>
      </c>
      <c r="AM78" s="426">
        <f t="shared" si="58"/>
        <v>0</v>
      </c>
      <c r="AN78" s="426">
        <f t="shared" si="58"/>
        <v>0</v>
      </c>
      <c r="AO78" s="426">
        <f t="shared" si="58"/>
        <v>0</v>
      </c>
      <c r="AP78" s="426">
        <f t="shared" si="58"/>
        <v>0</v>
      </c>
      <c r="AQ78" s="426">
        <f t="shared" si="58"/>
        <v>0</v>
      </c>
      <c r="AR78" s="426">
        <f t="shared" si="58"/>
        <v>0</v>
      </c>
      <c r="AS78" s="426">
        <f t="shared" si="58"/>
        <v>0</v>
      </c>
      <c r="AT78" s="426">
        <f t="shared" si="58"/>
        <v>0</v>
      </c>
      <c r="AU78" s="426">
        <f t="shared" si="58"/>
        <v>0</v>
      </c>
      <c r="AV78" s="426">
        <f t="shared" si="58"/>
        <v>0</v>
      </c>
      <c r="AW78" s="426">
        <f t="shared" si="58"/>
        <v>0</v>
      </c>
      <c r="AX78" s="426">
        <f t="shared" si="58"/>
        <v>0</v>
      </c>
      <c r="AY78" s="426">
        <f t="shared" si="58"/>
        <v>0</v>
      </c>
      <c r="AZ78" s="426">
        <f t="shared" si="58"/>
        <v>0</v>
      </c>
      <c r="BA78" s="426">
        <f t="shared" si="58"/>
        <v>0</v>
      </c>
      <c r="BB78" s="426">
        <f t="shared" si="58"/>
        <v>0</v>
      </c>
      <c r="BC78" s="426">
        <f t="shared" si="58"/>
        <v>0</v>
      </c>
      <c r="BD78" s="426">
        <f t="shared" si="58"/>
        <v>0</v>
      </c>
      <c r="BE78" s="426">
        <f t="shared" si="58"/>
        <v>0</v>
      </c>
      <c r="BF78" s="426">
        <f t="shared" si="58"/>
        <v>0</v>
      </c>
      <c r="BG78" s="426">
        <f t="shared" si="58"/>
        <v>0</v>
      </c>
      <c r="BH78" s="426">
        <f t="shared" si="58"/>
        <v>0</v>
      </c>
      <c r="BI78" s="426">
        <f t="shared" si="58"/>
        <v>0</v>
      </c>
      <c r="BJ78" s="426">
        <f t="shared" si="58"/>
        <v>0</v>
      </c>
      <c r="BK78" s="426">
        <f t="shared" si="58"/>
        <v>0</v>
      </c>
      <c r="BL78" s="426">
        <f t="shared" si="58"/>
        <v>0</v>
      </c>
      <c r="BM78" s="426">
        <f t="shared" si="58"/>
        <v>0</v>
      </c>
      <c r="BN78" s="426">
        <f t="shared" si="58"/>
        <v>0</v>
      </c>
      <c r="BO78" s="426">
        <f t="shared" si="58"/>
        <v>0</v>
      </c>
      <c r="BP78" s="426">
        <f t="shared" si="58"/>
        <v>0</v>
      </c>
      <c r="BQ78" s="426">
        <f t="shared" si="58"/>
        <v>0</v>
      </c>
      <c r="BR78" s="426">
        <f t="shared" si="58"/>
        <v>0</v>
      </c>
      <c r="BS78" s="426">
        <f t="shared" si="58"/>
        <v>0</v>
      </c>
      <c r="BT78" s="426">
        <f t="shared" si="58"/>
        <v>0</v>
      </c>
      <c r="BU78" s="426">
        <f t="shared" si="58"/>
        <v>0</v>
      </c>
      <c r="BV78" s="426">
        <f t="shared" si="58"/>
        <v>0</v>
      </c>
      <c r="BW78" s="426">
        <f t="shared" si="58"/>
        <v>0</v>
      </c>
      <c r="BX78" s="426">
        <f t="shared" ref="BX78:DF78" si="59">$I$78</f>
        <v>0</v>
      </c>
      <c r="BY78" s="426">
        <f t="shared" si="59"/>
        <v>0</v>
      </c>
      <c r="BZ78" s="426">
        <f t="shared" si="59"/>
        <v>0</v>
      </c>
      <c r="CA78" s="426">
        <f t="shared" si="59"/>
        <v>0</v>
      </c>
      <c r="CB78" s="426">
        <f t="shared" si="59"/>
        <v>0</v>
      </c>
      <c r="CC78" s="426">
        <f t="shared" si="59"/>
        <v>0</v>
      </c>
      <c r="CD78" s="426">
        <f t="shared" si="59"/>
        <v>0</v>
      </c>
      <c r="CE78" s="426">
        <f t="shared" si="59"/>
        <v>0</v>
      </c>
      <c r="CF78" s="426">
        <f t="shared" si="59"/>
        <v>0</v>
      </c>
      <c r="CG78" s="426">
        <f t="shared" si="59"/>
        <v>0</v>
      </c>
      <c r="CH78" s="426">
        <f t="shared" si="59"/>
        <v>0</v>
      </c>
      <c r="CI78" s="426">
        <f t="shared" si="59"/>
        <v>0</v>
      </c>
      <c r="CJ78" s="426">
        <f t="shared" si="59"/>
        <v>0</v>
      </c>
      <c r="CK78" s="426">
        <f t="shared" si="59"/>
        <v>0</v>
      </c>
      <c r="CL78" s="426">
        <f t="shared" si="59"/>
        <v>0</v>
      </c>
      <c r="CM78" s="426">
        <f t="shared" si="59"/>
        <v>0</v>
      </c>
      <c r="CN78" s="426">
        <f t="shared" si="59"/>
        <v>0</v>
      </c>
      <c r="CO78" s="426">
        <f t="shared" si="59"/>
        <v>0</v>
      </c>
      <c r="CP78" s="426">
        <f t="shared" si="59"/>
        <v>0</v>
      </c>
      <c r="CQ78" s="426">
        <f t="shared" si="59"/>
        <v>0</v>
      </c>
      <c r="CR78" s="426">
        <f t="shared" si="59"/>
        <v>0</v>
      </c>
      <c r="CS78" s="426">
        <f t="shared" si="59"/>
        <v>0</v>
      </c>
      <c r="CT78" s="426">
        <f t="shared" si="59"/>
        <v>0</v>
      </c>
      <c r="CU78" s="426">
        <f t="shared" si="59"/>
        <v>0</v>
      </c>
      <c r="CV78" s="426">
        <f t="shared" si="59"/>
        <v>0</v>
      </c>
      <c r="CW78" s="426">
        <f t="shared" si="59"/>
        <v>0</v>
      </c>
      <c r="CX78" s="426">
        <f t="shared" si="59"/>
        <v>0</v>
      </c>
      <c r="CY78" s="426">
        <f t="shared" si="59"/>
        <v>0</v>
      </c>
      <c r="CZ78" s="426">
        <f t="shared" si="59"/>
        <v>0</v>
      </c>
      <c r="DA78" s="426">
        <f t="shared" si="59"/>
        <v>0</v>
      </c>
      <c r="DB78" s="426">
        <f t="shared" si="59"/>
        <v>0</v>
      </c>
      <c r="DC78" s="426">
        <f t="shared" si="59"/>
        <v>0</v>
      </c>
      <c r="DD78" s="426">
        <f t="shared" si="59"/>
        <v>0</v>
      </c>
      <c r="DE78" s="426">
        <f t="shared" si="59"/>
        <v>0</v>
      </c>
      <c r="DF78" s="426">
        <f t="shared" si="59"/>
        <v>0</v>
      </c>
      <c r="DG78" s="407"/>
      <c r="DH78" s="407"/>
      <c r="DI78" s="407"/>
      <c r="DJ78" s="407"/>
      <c r="DK78" s="407"/>
      <c r="DL78" s="407"/>
      <c r="DM78" s="407"/>
      <c r="DN78" s="407"/>
      <c r="DO78" s="407"/>
      <c r="DP78" s="407"/>
      <c r="DQ78" s="407"/>
      <c r="DR78" s="407"/>
      <c r="DS78" s="407"/>
      <c r="DT78" s="407"/>
      <c r="DU78" s="407"/>
      <c r="DV78" s="407"/>
      <c r="DW78" s="407"/>
      <c r="DX78" s="407"/>
      <c r="DY78" s="407"/>
      <c r="DZ78" s="407"/>
      <c r="EA78" s="407"/>
      <c r="EB78" s="407"/>
      <c r="EC78" s="407"/>
      <c r="ED78" s="407"/>
      <c r="EE78" s="407"/>
      <c r="EF78" s="407"/>
      <c r="EG78" s="407"/>
      <c r="EH78" s="407"/>
    </row>
    <row r="79" spans="1:138" s="401" customFormat="1" ht="20.100000000000001" customHeight="1">
      <c r="A79" s="398"/>
      <c r="B79" s="399"/>
      <c r="C79" s="831" t="s">
        <v>769</v>
      </c>
      <c r="D79" s="831"/>
      <c r="E79" s="831"/>
      <c r="F79" s="425">
        <v>2</v>
      </c>
      <c r="G79" s="399"/>
      <c r="H79" s="398"/>
      <c r="I79" s="398"/>
      <c r="J79" s="399"/>
      <c r="K79" s="407"/>
      <c r="L79" s="407"/>
      <c r="M79" s="407"/>
      <c r="N79" s="407"/>
      <c r="O79" s="429"/>
      <c r="P79" s="407"/>
      <c r="Q79" s="407"/>
      <c r="R79" s="407"/>
      <c r="S79" s="407"/>
      <c r="T79" s="407"/>
      <c r="U79" s="407"/>
      <c r="V79" s="407"/>
      <c r="W79" s="407"/>
      <c r="X79" s="407"/>
      <c r="Y79" s="429"/>
      <c r="Z79" s="407"/>
      <c r="AA79" s="407"/>
      <c r="AB79" s="407"/>
      <c r="AC79" s="407"/>
      <c r="AD79" s="407"/>
      <c r="AE79" s="407"/>
      <c r="AF79" s="407"/>
      <c r="AG79" s="407"/>
      <c r="AH79" s="407"/>
      <c r="AI79" s="429"/>
      <c r="AJ79" s="407"/>
      <c r="AK79" s="407"/>
      <c r="AL79" s="407"/>
      <c r="AM79" s="407"/>
      <c r="AN79" s="407"/>
      <c r="AO79" s="407"/>
      <c r="AP79" s="407"/>
      <c r="AQ79" s="407"/>
      <c r="AR79" s="407"/>
      <c r="AS79" s="429"/>
      <c r="AT79" s="407"/>
      <c r="AU79" s="407"/>
      <c r="AV79" s="407"/>
      <c r="AW79" s="407"/>
      <c r="AX79" s="407"/>
      <c r="AY79" s="407"/>
      <c r="AZ79" s="407"/>
      <c r="BA79" s="407"/>
      <c r="BB79" s="407"/>
      <c r="BC79" s="429"/>
      <c r="BD79" s="407"/>
      <c r="BE79" s="407"/>
      <c r="BF79" s="407"/>
      <c r="BG79" s="407"/>
      <c r="BH79" s="407"/>
      <c r="BI79" s="407"/>
      <c r="BJ79" s="407"/>
      <c r="BK79" s="407"/>
      <c r="BL79" s="407"/>
      <c r="BM79" s="429"/>
      <c r="BN79" s="407"/>
      <c r="BO79" s="407"/>
      <c r="BP79" s="407"/>
      <c r="BQ79" s="407"/>
      <c r="BR79" s="407"/>
      <c r="BS79" s="407"/>
      <c r="BT79" s="407"/>
      <c r="BU79" s="407"/>
      <c r="BV79" s="407"/>
      <c r="BW79" s="429"/>
      <c r="BX79" s="407"/>
      <c r="BY79" s="407"/>
      <c r="BZ79" s="407"/>
      <c r="CA79" s="407"/>
      <c r="CB79" s="407"/>
      <c r="CC79" s="407"/>
      <c r="CD79" s="407"/>
      <c r="CE79" s="407"/>
      <c r="CF79" s="407"/>
      <c r="CG79" s="429"/>
      <c r="CH79" s="407"/>
      <c r="CI79" s="407"/>
      <c r="CJ79" s="407"/>
      <c r="CK79" s="407"/>
      <c r="CL79" s="407"/>
      <c r="CM79" s="407"/>
      <c r="CN79" s="407"/>
      <c r="CO79" s="407"/>
      <c r="CP79" s="407"/>
      <c r="CQ79" s="429"/>
      <c r="CR79" s="407"/>
      <c r="CS79" s="407"/>
      <c r="CT79" s="407"/>
      <c r="CU79" s="407"/>
      <c r="CV79" s="407"/>
      <c r="CW79" s="407"/>
      <c r="CX79" s="407"/>
      <c r="CY79" s="407"/>
      <c r="CZ79" s="407"/>
      <c r="DA79" s="429"/>
      <c r="DB79" s="407"/>
      <c r="DC79" s="407"/>
      <c r="DD79" s="407"/>
      <c r="DE79" s="407"/>
      <c r="DF79" s="407"/>
      <c r="DG79" s="407"/>
      <c r="DH79" s="407"/>
      <c r="DI79" s="407"/>
      <c r="DJ79" s="407"/>
      <c r="DK79" s="407"/>
      <c r="DL79" s="407"/>
      <c r="DM79" s="407"/>
      <c r="DN79" s="407"/>
      <c r="DO79" s="407"/>
      <c r="DP79" s="407"/>
      <c r="DQ79" s="407"/>
      <c r="DR79" s="407"/>
      <c r="DS79" s="407"/>
      <c r="DT79" s="407"/>
      <c r="DU79" s="407"/>
      <c r="DV79" s="407"/>
      <c r="DW79" s="407"/>
      <c r="DX79" s="407"/>
      <c r="DY79" s="407"/>
      <c r="DZ79" s="407"/>
      <c r="EA79" s="407"/>
      <c r="EB79" s="407"/>
      <c r="EC79" s="407"/>
      <c r="ED79" s="407"/>
      <c r="EE79" s="407"/>
      <c r="EF79" s="407"/>
      <c r="EG79" s="407"/>
      <c r="EH79" s="407"/>
    </row>
    <row r="80" spans="1:138" s="401" customFormat="1" ht="20.100000000000001" customHeight="1">
      <c r="A80" s="398"/>
      <c r="B80" s="399"/>
      <c r="C80" s="831" t="s">
        <v>603</v>
      </c>
      <c r="D80" s="831"/>
      <c r="E80" s="831"/>
      <c r="F80" s="425">
        <v>0</v>
      </c>
      <c r="G80" s="399"/>
      <c r="H80" s="398"/>
      <c r="I80" s="398"/>
      <c r="J80" s="399"/>
      <c r="K80" s="407"/>
      <c r="L80" s="407"/>
      <c r="M80" s="407"/>
      <c r="N80" s="407"/>
      <c r="O80" s="429"/>
      <c r="P80" s="407"/>
      <c r="Q80" s="407"/>
      <c r="R80" s="407"/>
      <c r="S80" s="407"/>
      <c r="T80" s="407"/>
      <c r="U80" s="407"/>
      <c r="V80" s="407"/>
      <c r="W80" s="407"/>
      <c r="X80" s="407"/>
      <c r="Y80" s="429"/>
      <c r="Z80" s="407"/>
      <c r="AA80" s="407"/>
      <c r="AB80" s="407"/>
      <c r="AC80" s="407"/>
      <c r="AD80" s="407"/>
      <c r="AE80" s="407"/>
      <c r="AF80" s="407"/>
      <c r="AG80" s="407"/>
      <c r="AH80" s="407"/>
      <c r="AI80" s="429"/>
      <c r="AJ80" s="407"/>
      <c r="AK80" s="407"/>
      <c r="AL80" s="407"/>
      <c r="AM80" s="407"/>
      <c r="AN80" s="407"/>
      <c r="AO80" s="407"/>
      <c r="AP80" s="407"/>
      <c r="AQ80" s="407"/>
      <c r="AR80" s="407"/>
      <c r="AS80" s="429"/>
      <c r="AT80" s="407"/>
      <c r="AU80" s="407"/>
      <c r="AV80" s="407"/>
      <c r="AW80" s="407"/>
      <c r="AX80" s="407"/>
      <c r="AY80" s="407"/>
      <c r="AZ80" s="407"/>
      <c r="BA80" s="407"/>
      <c r="BB80" s="407"/>
      <c r="BC80" s="429"/>
      <c r="BD80" s="407"/>
      <c r="BE80" s="407"/>
      <c r="BF80" s="407"/>
      <c r="BG80" s="407"/>
      <c r="BH80" s="407"/>
      <c r="BI80" s="407"/>
      <c r="BJ80" s="407"/>
      <c r="BK80" s="407"/>
      <c r="BL80" s="407"/>
      <c r="BM80" s="429"/>
      <c r="BN80" s="407"/>
      <c r="BO80" s="407"/>
      <c r="BP80" s="407"/>
      <c r="BQ80" s="407"/>
      <c r="BR80" s="407"/>
      <c r="BS80" s="407"/>
      <c r="BT80" s="407"/>
      <c r="BU80" s="407"/>
      <c r="BV80" s="407"/>
      <c r="BW80" s="429"/>
      <c r="BX80" s="407"/>
      <c r="BY80" s="407"/>
      <c r="BZ80" s="407"/>
      <c r="CA80" s="407"/>
      <c r="CB80" s="407"/>
      <c r="CC80" s="407"/>
      <c r="CD80" s="407"/>
      <c r="CE80" s="407"/>
      <c r="CF80" s="407"/>
      <c r="CG80" s="429"/>
      <c r="CH80" s="407"/>
      <c r="CI80" s="407"/>
      <c r="CJ80" s="407"/>
      <c r="CK80" s="407"/>
      <c r="CL80" s="407"/>
      <c r="CM80" s="407"/>
      <c r="CN80" s="407"/>
      <c r="CO80" s="407"/>
      <c r="CP80" s="407"/>
      <c r="CQ80" s="429"/>
      <c r="CR80" s="407"/>
      <c r="CS80" s="407"/>
      <c r="CT80" s="407"/>
      <c r="CU80" s="407"/>
      <c r="CV80" s="407"/>
      <c r="CW80" s="407"/>
      <c r="CX80" s="407"/>
      <c r="CY80" s="407"/>
      <c r="CZ80" s="407"/>
      <c r="DA80" s="429"/>
      <c r="DB80" s="407"/>
      <c r="DC80" s="407"/>
      <c r="DD80" s="407"/>
      <c r="DE80" s="407"/>
      <c r="DF80" s="407"/>
      <c r="DG80" s="407"/>
      <c r="DH80" s="407"/>
      <c r="DI80" s="407"/>
      <c r="DJ80" s="407"/>
      <c r="DK80" s="407"/>
      <c r="DL80" s="407"/>
      <c r="DM80" s="407"/>
      <c r="DN80" s="407"/>
      <c r="DO80" s="407"/>
      <c r="DP80" s="407"/>
      <c r="DQ80" s="407"/>
      <c r="DR80" s="407"/>
      <c r="DS80" s="407"/>
      <c r="DT80" s="407"/>
      <c r="DU80" s="407"/>
      <c r="DV80" s="407"/>
      <c r="DW80" s="407"/>
      <c r="DX80" s="407"/>
      <c r="DY80" s="407"/>
      <c r="DZ80" s="407"/>
      <c r="EA80" s="407"/>
      <c r="EB80" s="407"/>
      <c r="EC80" s="407"/>
      <c r="ED80" s="407"/>
      <c r="EE80" s="407"/>
      <c r="EF80" s="407"/>
      <c r="EG80" s="407"/>
      <c r="EH80" s="407"/>
    </row>
    <row r="81" spans="1:138" s="401" customFormat="1" ht="20.100000000000001" customHeight="1" thickBot="1">
      <c r="A81" s="398"/>
      <c r="B81" s="399"/>
      <c r="C81" s="722"/>
      <c r="D81" s="722"/>
      <c r="E81" s="722"/>
      <c r="F81" s="399"/>
      <c r="G81" s="399"/>
      <c r="H81" s="398"/>
      <c r="I81" s="398"/>
      <c r="J81" s="399"/>
      <c r="K81" s="407"/>
      <c r="L81" s="407"/>
      <c r="M81" s="407"/>
      <c r="N81" s="407"/>
      <c r="O81" s="429"/>
      <c r="P81" s="407"/>
      <c r="Q81" s="407"/>
      <c r="R81" s="407"/>
      <c r="S81" s="407"/>
      <c r="T81" s="407"/>
      <c r="U81" s="407"/>
      <c r="V81" s="407"/>
      <c r="W81" s="407"/>
      <c r="X81" s="407"/>
      <c r="Y81" s="429"/>
      <c r="Z81" s="407"/>
      <c r="AA81" s="407"/>
      <c r="AB81" s="407"/>
      <c r="AC81" s="407"/>
      <c r="AD81" s="407"/>
      <c r="AE81" s="407"/>
      <c r="AF81" s="407"/>
      <c r="AG81" s="407"/>
      <c r="AH81" s="407"/>
      <c r="AI81" s="429"/>
      <c r="AJ81" s="407"/>
      <c r="AK81" s="407"/>
      <c r="AL81" s="407"/>
      <c r="AM81" s="407"/>
      <c r="AN81" s="407"/>
      <c r="AO81" s="407"/>
      <c r="AP81" s="407"/>
      <c r="AQ81" s="407"/>
      <c r="AR81" s="407"/>
      <c r="AS81" s="429"/>
      <c r="AT81" s="407"/>
      <c r="AU81" s="407"/>
      <c r="AV81" s="407"/>
      <c r="AW81" s="407"/>
      <c r="AX81" s="407"/>
      <c r="AY81" s="407"/>
      <c r="AZ81" s="407"/>
      <c r="BA81" s="407"/>
      <c r="BB81" s="407"/>
      <c r="BC81" s="429"/>
      <c r="BD81" s="407"/>
      <c r="BE81" s="407"/>
      <c r="BF81" s="407"/>
      <c r="BG81" s="407"/>
      <c r="BH81" s="407"/>
      <c r="BI81" s="407"/>
      <c r="BJ81" s="407"/>
      <c r="BK81" s="407"/>
      <c r="BL81" s="407"/>
      <c r="BM81" s="429"/>
      <c r="BN81" s="407"/>
      <c r="BO81" s="407"/>
      <c r="BP81" s="407"/>
      <c r="BQ81" s="407"/>
      <c r="BR81" s="407"/>
      <c r="BS81" s="407"/>
      <c r="BT81" s="407"/>
      <c r="BU81" s="407"/>
      <c r="BV81" s="407"/>
      <c r="BW81" s="429"/>
      <c r="BX81" s="407"/>
      <c r="BY81" s="407"/>
      <c r="BZ81" s="407"/>
      <c r="CA81" s="407"/>
      <c r="CB81" s="407"/>
      <c r="CC81" s="407"/>
      <c r="CD81" s="407"/>
      <c r="CE81" s="407"/>
      <c r="CF81" s="407"/>
      <c r="CG81" s="429"/>
      <c r="CH81" s="407"/>
      <c r="CI81" s="407"/>
      <c r="CJ81" s="407"/>
      <c r="CK81" s="407"/>
      <c r="CL81" s="407"/>
      <c r="CM81" s="407"/>
      <c r="CN81" s="407"/>
      <c r="CO81" s="407"/>
      <c r="CP81" s="407"/>
      <c r="CQ81" s="429"/>
      <c r="CR81" s="407"/>
      <c r="CS81" s="407"/>
      <c r="CT81" s="407"/>
      <c r="CU81" s="407"/>
      <c r="CV81" s="407"/>
      <c r="CW81" s="407"/>
      <c r="CX81" s="407"/>
      <c r="CY81" s="407"/>
      <c r="CZ81" s="407"/>
      <c r="DA81" s="429"/>
      <c r="DB81" s="407"/>
      <c r="DC81" s="407"/>
      <c r="DD81" s="407"/>
      <c r="DE81" s="407"/>
      <c r="DF81" s="407"/>
      <c r="DG81" s="407"/>
      <c r="DH81" s="407"/>
      <c r="DI81" s="407"/>
      <c r="DJ81" s="407"/>
      <c r="DK81" s="407"/>
      <c r="DL81" s="407"/>
      <c r="DM81" s="407"/>
      <c r="DN81" s="407"/>
      <c r="DO81" s="407"/>
      <c r="DP81" s="407"/>
      <c r="DQ81" s="407"/>
      <c r="DR81" s="407"/>
      <c r="DS81" s="407"/>
      <c r="DT81" s="407"/>
      <c r="DU81" s="407"/>
      <c r="DV81" s="407"/>
      <c r="DW81" s="407"/>
      <c r="DX81" s="407"/>
      <c r="DY81" s="407"/>
      <c r="DZ81" s="407"/>
      <c r="EA81" s="407"/>
      <c r="EB81" s="407"/>
      <c r="EC81" s="407"/>
      <c r="ED81" s="407"/>
      <c r="EE81" s="407"/>
      <c r="EF81" s="407"/>
      <c r="EG81" s="407"/>
      <c r="EH81" s="407"/>
    </row>
    <row r="82" spans="1:138" s="401" customFormat="1" ht="20.100000000000001" customHeight="1" thickBot="1">
      <c r="A82" s="398"/>
      <c r="B82" s="399"/>
      <c r="C82" s="831" t="s">
        <v>725</v>
      </c>
      <c r="D82" s="831"/>
      <c r="E82" s="831"/>
      <c r="F82" s="425">
        <v>3</v>
      </c>
      <c r="G82" s="399"/>
      <c r="H82" s="398"/>
      <c r="I82" s="101">
        <v>0</v>
      </c>
      <c r="J82" s="399"/>
      <c r="K82" s="426">
        <f>$I$82</f>
        <v>0</v>
      </c>
      <c r="L82" s="426">
        <f t="shared" ref="L82:BW82" si="60">$I$82</f>
        <v>0</v>
      </c>
      <c r="M82" s="426">
        <f t="shared" si="60"/>
        <v>0</v>
      </c>
      <c r="N82" s="426">
        <f t="shared" si="60"/>
        <v>0</v>
      </c>
      <c r="O82" s="426">
        <f t="shared" si="60"/>
        <v>0</v>
      </c>
      <c r="P82" s="426">
        <f t="shared" si="60"/>
        <v>0</v>
      </c>
      <c r="Q82" s="426">
        <f t="shared" si="60"/>
        <v>0</v>
      </c>
      <c r="R82" s="426">
        <f t="shared" si="60"/>
        <v>0</v>
      </c>
      <c r="S82" s="426">
        <f t="shared" si="60"/>
        <v>0</v>
      </c>
      <c r="T82" s="426">
        <f t="shared" si="60"/>
        <v>0</v>
      </c>
      <c r="U82" s="426">
        <f t="shared" si="60"/>
        <v>0</v>
      </c>
      <c r="V82" s="426">
        <f t="shared" si="60"/>
        <v>0</v>
      </c>
      <c r="W82" s="426">
        <f t="shared" si="60"/>
        <v>0</v>
      </c>
      <c r="X82" s="426">
        <f t="shared" si="60"/>
        <v>0</v>
      </c>
      <c r="Y82" s="426">
        <f t="shared" si="60"/>
        <v>0</v>
      </c>
      <c r="Z82" s="426">
        <f t="shared" si="60"/>
        <v>0</v>
      </c>
      <c r="AA82" s="426">
        <f t="shared" si="60"/>
        <v>0</v>
      </c>
      <c r="AB82" s="426">
        <f t="shared" si="60"/>
        <v>0</v>
      </c>
      <c r="AC82" s="426">
        <f t="shared" si="60"/>
        <v>0</v>
      </c>
      <c r="AD82" s="426">
        <f t="shared" si="60"/>
        <v>0</v>
      </c>
      <c r="AE82" s="426">
        <f t="shared" si="60"/>
        <v>0</v>
      </c>
      <c r="AF82" s="426">
        <f t="shared" si="60"/>
        <v>0</v>
      </c>
      <c r="AG82" s="426">
        <f t="shared" si="60"/>
        <v>0</v>
      </c>
      <c r="AH82" s="426">
        <f t="shared" si="60"/>
        <v>0</v>
      </c>
      <c r="AI82" s="426">
        <f t="shared" si="60"/>
        <v>0</v>
      </c>
      <c r="AJ82" s="426">
        <f t="shared" si="60"/>
        <v>0</v>
      </c>
      <c r="AK82" s="426">
        <f t="shared" si="60"/>
        <v>0</v>
      </c>
      <c r="AL82" s="426">
        <f t="shared" si="60"/>
        <v>0</v>
      </c>
      <c r="AM82" s="426">
        <f t="shared" si="60"/>
        <v>0</v>
      </c>
      <c r="AN82" s="426">
        <f t="shared" si="60"/>
        <v>0</v>
      </c>
      <c r="AO82" s="426">
        <f t="shared" si="60"/>
        <v>0</v>
      </c>
      <c r="AP82" s="426">
        <f t="shared" si="60"/>
        <v>0</v>
      </c>
      <c r="AQ82" s="426">
        <f t="shared" si="60"/>
        <v>0</v>
      </c>
      <c r="AR82" s="426">
        <f t="shared" si="60"/>
        <v>0</v>
      </c>
      <c r="AS82" s="426">
        <f t="shared" si="60"/>
        <v>0</v>
      </c>
      <c r="AT82" s="426">
        <f t="shared" si="60"/>
        <v>0</v>
      </c>
      <c r="AU82" s="426">
        <f t="shared" si="60"/>
        <v>0</v>
      </c>
      <c r="AV82" s="426">
        <f t="shared" si="60"/>
        <v>0</v>
      </c>
      <c r="AW82" s="426">
        <f t="shared" si="60"/>
        <v>0</v>
      </c>
      <c r="AX82" s="426">
        <f t="shared" si="60"/>
        <v>0</v>
      </c>
      <c r="AY82" s="426">
        <f t="shared" si="60"/>
        <v>0</v>
      </c>
      <c r="AZ82" s="426">
        <f t="shared" si="60"/>
        <v>0</v>
      </c>
      <c r="BA82" s="426">
        <f t="shared" si="60"/>
        <v>0</v>
      </c>
      <c r="BB82" s="426">
        <f t="shared" si="60"/>
        <v>0</v>
      </c>
      <c r="BC82" s="426">
        <f t="shared" si="60"/>
        <v>0</v>
      </c>
      <c r="BD82" s="426">
        <f t="shared" si="60"/>
        <v>0</v>
      </c>
      <c r="BE82" s="426">
        <f t="shared" si="60"/>
        <v>0</v>
      </c>
      <c r="BF82" s="426">
        <f t="shared" si="60"/>
        <v>0</v>
      </c>
      <c r="BG82" s="426">
        <f t="shared" si="60"/>
        <v>0</v>
      </c>
      <c r="BH82" s="426">
        <f t="shared" si="60"/>
        <v>0</v>
      </c>
      <c r="BI82" s="426">
        <f t="shared" si="60"/>
        <v>0</v>
      </c>
      <c r="BJ82" s="426">
        <f t="shared" si="60"/>
        <v>0</v>
      </c>
      <c r="BK82" s="426">
        <f t="shared" si="60"/>
        <v>0</v>
      </c>
      <c r="BL82" s="426">
        <f t="shared" si="60"/>
        <v>0</v>
      </c>
      <c r="BM82" s="426">
        <f t="shared" si="60"/>
        <v>0</v>
      </c>
      <c r="BN82" s="426">
        <f t="shared" si="60"/>
        <v>0</v>
      </c>
      <c r="BO82" s="426">
        <f t="shared" si="60"/>
        <v>0</v>
      </c>
      <c r="BP82" s="426">
        <f t="shared" si="60"/>
        <v>0</v>
      </c>
      <c r="BQ82" s="426">
        <f t="shared" si="60"/>
        <v>0</v>
      </c>
      <c r="BR82" s="426">
        <f t="shared" si="60"/>
        <v>0</v>
      </c>
      <c r="BS82" s="426">
        <f t="shared" si="60"/>
        <v>0</v>
      </c>
      <c r="BT82" s="426">
        <f t="shared" si="60"/>
        <v>0</v>
      </c>
      <c r="BU82" s="426">
        <f t="shared" si="60"/>
        <v>0</v>
      </c>
      <c r="BV82" s="426">
        <f t="shared" si="60"/>
        <v>0</v>
      </c>
      <c r="BW82" s="426">
        <f t="shared" si="60"/>
        <v>0</v>
      </c>
      <c r="BX82" s="426">
        <f t="shared" ref="BX82:DF82" si="61">$I$82</f>
        <v>0</v>
      </c>
      <c r="BY82" s="426">
        <f t="shared" si="61"/>
        <v>0</v>
      </c>
      <c r="BZ82" s="426">
        <f t="shared" si="61"/>
        <v>0</v>
      </c>
      <c r="CA82" s="426">
        <f t="shared" si="61"/>
        <v>0</v>
      </c>
      <c r="CB82" s="426">
        <f t="shared" si="61"/>
        <v>0</v>
      </c>
      <c r="CC82" s="426">
        <f t="shared" si="61"/>
        <v>0</v>
      </c>
      <c r="CD82" s="426">
        <f t="shared" si="61"/>
        <v>0</v>
      </c>
      <c r="CE82" s="426">
        <f t="shared" si="61"/>
        <v>0</v>
      </c>
      <c r="CF82" s="426">
        <f t="shared" si="61"/>
        <v>0</v>
      </c>
      <c r="CG82" s="426">
        <f t="shared" si="61"/>
        <v>0</v>
      </c>
      <c r="CH82" s="426">
        <f t="shared" si="61"/>
        <v>0</v>
      </c>
      <c r="CI82" s="426">
        <f t="shared" si="61"/>
        <v>0</v>
      </c>
      <c r="CJ82" s="426">
        <f t="shared" si="61"/>
        <v>0</v>
      </c>
      <c r="CK82" s="426">
        <f t="shared" si="61"/>
        <v>0</v>
      </c>
      <c r="CL82" s="426">
        <f t="shared" si="61"/>
        <v>0</v>
      </c>
      <c r="CM82" s="426">
        <f t="shared" si="61"/>
        <v>0</v>
      </c>
      <c r="CN82" s="426">
        <f t="shared" si="61"/>
        <v>0</v>
      </c>
      <c r="CO82" s="426">
        <f t="shared" si="61"/>
        <v>0</v>
      </c>
      <c r="CP82" s="426">
        <f t="shared" si="61"/>
        <v>0</v>
      </c>
      <c r="CQ82" s="426">
        <f t="shared" si="61"/>
        <v>0</v>
      </c>
      <c r="CR82" s="426">
        <f t="shared" si="61"/>
        <v>0</v>
      </c>
      <c r="CS82" s="426">
        <f t="shared" si="61"/>
        <v>0</v>
      </c>
      <c r="CT82" s="426">
        <f t="shared" si="61"/>
        <v>0</v>
      </c>
      <c r="CU82" s="426">
        <f t="shared" si="61"/>
        <v>0</v>
      </c>
      <c r="CV82" s="426">
        <f t="shared" si="61"/>
        <v>0</v>
      </c>
      <c r="CW82" s="426">
        <f t="shared" si="61"/>
        <v>0</v>
      </c>
      <c r="CX82" s="426">
        <f t="shared" si="61"/>
        <v>0</v>
      </c>
      <c r="CY82" s="426">
        <f t="shared" si="61"/>
        <v>0</v>
      </c>
      <c r="CZ82" s="426">
        <f t="shared" si="61"/>
        <v>0</v>
      </c>
      <c r="DA82" s="426">
        <f t="shared" si="61"/>
        <v>0</v>
      </c>
      <c r="DB82" s="426">
        <f t="shared" si="61"/>
        <v>0</v>
      </c>
      <c r="DC82" s="426">
        <f t="shared" si="61"/>
        <v>0</v>
      </c>
      <c r="DD82" s="426">
        <f t="shared" si="61"/>
        <v>0</v>
      </c>
      <c r="DE82" s="426">
        <f t="shared" si="61"/>
        <v>0</v>
      </c>
      <c r="DF82" s="426">
        <f t="shared" si="61"/>
        <v>0</v>
      </c>
      <c r="DG82" s="407"/>
      <c r="DH82" s="407"/>
      <c r="DI82" s="407"/>
      <c r="DJ82" s="407"/>
      <c r="DK82" s="407"/>
      <c r="DL82" s="407"/>
      <c r="DM82" s="407"/>
      <c r="DN82" s="407"/>
      <c r="DO82" s="407"/>
      <c r="DP82" s="407"/>
      <c r="DQ82" s="407"/>
      <c r="DR82" s="407"/>
      <c r="DS82" s="407"/>
      <c r="DT82" s="407"/>
      <c r="DU82" s="407"/>
      <c r="DV82" s="407"/>
      <c r="DW82" s="407"/>
      <c r="DX82" s="407"/>
      <c r="DY82" s="407"/>
      <c r="DZ82" s="407"/>
      <c r="EA82" s="407"/>
      <c r="EB82" s="407"/>
      <c r="EC82" s="407"/>
      <c r="ED82" s="407"/>
      <c r="EE82" s="407"/>
      <c r="EF82" s="407"/>
      <c r="EG82" s="407"/>
      <c r="EH82" s="407"/>
    </row>
    <row r="83" spans="1:138">
      <c r="A83" s="404"/>
      <c r="B83" s="404"/>
      <c r="C83" s="831"/>
      <c r="D83" s="831"/>
      <c r="E83" s="831"/>
      <c r="F83" s="469">
        <v>0</v>
      </c>
      <c r="G83" s="404"/>
      <c r="H83" s="404"/>
      <c r="I83" s="404"/>
      <c r="J83" s="40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442"/>
      <c r="AH83" s="442"/>
      <c r="AI83" s="442"/>
      <c r="AJ83" s="442"/>
      <c r="AK83" s="442"/>
      <c r="AL83" s="442"/>
      <c r="AM83" s="442"/>
      <c r="AN83" s="442"/>
      <c r="AO83" s="442"/>
      <c r="AP83" s="442"/>
      <c r="AQ83" s="442"/>
      <c r="AR83" s="442"/>
      <c r="AS83" s="442"/>
      <c r="AT83" s="442"/>
      <c r="AU83" s="442"/>
      <c r="AV83" s="442"/>
      <c r="AW83" s="442"/>
      <c r="AX83" s="442"/>
      <c r="AY83" s="442"/>
      <c r="AZ83" s="442"/>
      <c r="BA83" s="442"/>
      <c r="BB83" s="442"/>
      <c r="BC83" s="442"/>
      <c r="BD83" s="442"/>
      <c r="BE83" s="442"/>
      <c r="BF83" s="442"/>
      <c r="BG83" s="442"/>
      <c r="BH83" s="442"/>
      <c r="BI83" s="442"/>
      <c r="BJ83" s="442"/>
      <c r="BK83" s="442"/>
      <c r="BL83" s="442"/>
      <c r="BM83" s="442"/>
      <c r="BN83" s="442"/>
      <c r="BO83" s="442"/>
      <c r="BP83" s="442"/>
      <c r="BQ83" s="442"/>
      <c r="BR83" s="442"/>
      <c r="BS83" s="442"/>
      <c r="BT83" s="442"/>
      <c r="BU83" s="442"/>
      <c r="BV83" s="442"/>
      <c r="BW83" s="442"/>
      <c r="BX83" s="442"/>
      <c r="BY83" s="442"/>
      <c r="BZ83" s="442"/>
      <c r="CA83" s="442"/>
      <c r="CB83" s="442"/>
      <c r="CC83" s="442"/>
      <c r="CD83" s="442"/>
      <c r="CE83" s="442"/>
      <c r="CF83" s="442"/>
      <c r="CG83" s="442"/>
      <c r="CH83" s="442"/>
      <c r="CI83" s="442"/>
      <c r="CJ83" s="442"/>
      <c r="CK83" s="442"/>
      <c r="CL83" s="442"/>
      <c r="CM83" s="442"/>
      <c r="CN83" s="442"/>
      <c r="CO83" s="442"/>
      <c r="CP83" s="442"/>
      <c r="CQ83" s="442"/>
      <c r="CR83" s="442"/>
      <c r="CS83" s="442"/>
      <c r="CT83" s="442"/>
      <c r="CU83" s="442"/>
      <c r="CV83" s="442"/>
      <c r="CW83" s="442"/>
      <c r="CX83" s="442"/>
      <c r="CY83" s="442"/>
      <c r="CZ83" s="442"/>
      <c r="DA83" s="442"/>
      <c r="DB83" s="442"/>
      <c r="DC83" s="442"/>
      <c r="DD83" s="442"/>
      <c r="DE83" s="442"/>
      <c r="DF83" s="442"/>
    </row>
    <row r="84" spans="1:138" ht="21">
      <c r="A84" s="404"/>
      <c r="B84" s="467" t="str">
        <f>Weighting!C20</f>
        <v>EN 8.1</v>
      </c>
      <c r="C84" s="825" t="str">
        <f>Weighting!D20</f>
        <v>WASTE MANAGEMENT DURING CONSTRUCTION</v>
      </c>
      <c r="D84" s="825"/>
      <c r="E84" s="825"/>
      <c r="F84" s="448" t="s">
        <v>170</v>
      </c>
      <c r="G84" s="448"/>
      <c r="H84" s="404"/>
      <c r="I84" s="404"/>
      <c r="J84" s="402"/>
      <c r="K84" s="442">
        <f t="shared" ref="K84:AP84" si="62">K88*$H$145</f>
        <v>0</v>
      </c>
      <c r="L84" s="442">
        <f t="shared" si="62"/>
        <v>0</v>
      </c>
      <c r="M84" s="442">
        <f t="shared" si="62"/>
        <v>0</v>
      </c>
      <c r="N84" s="442">
        <f t="shared" si="62"/>
        <v>0</v>
      </c>
      <c r="O84" s="442">
        <f t="shared" si="62"/>
        <v>0</v>
      </c>
      <c r="P84" s="442">
        <f t="shared" si="62"/>
        <v>0</v>
      </c>
      <c r="Q84" s="442">
        <f t="shared" si="62"/>
        <v>0</v>
      </c>
      <c r="R84" s="442">
        <f t="shared" si="62"/>
        <v>0</v>
      </c>
      <c r="S84" s="442">
        <f t="shared" si="62"/>
        <v>0</v>
      </c>
      <c r="T84" s="442">
        <f t="shared" si="62"/>
        <v>0</v>
      </c>
      <c r="U84" s="442">
        <f t="shared" si="62"/>
        <v>0</v>
      </c>
      <c r="V84" s="442">
        <f t="shared" si="62"/>
        <v>0</v>
      </c>
      <c r="W84" s="442">
        <f t="shared" si="62"/>
        <v>0</v>
      </c>
      <c r="X84" s="442">
        <f t="shared" si="62"/>
        <v>0</v>
      </c>
      <c r="Y84" s="442">
        <f t="shared" si="62"/>
        <v>0</v>
      </c>
      <c r="Z84" s="442">
        <f t="shared" si="62"/>
        <v>0</v>
      </c>
      <c r="AA84" s="442">
        <f t="shared" si="62"/>
        <v>0</v>
      </c>
      <c r="AB84" s="442">
        <f t="shared" si="62"/>
        <v>0</v>
      </c>
      <c r="AC84" s="442">
        <f t="shared" si="62"/>
        <v>0</v>
      </c>
      <c r="AD84" s="442">
        <f t="shared" si="62"/>
        <v>0</v>
      </c>
      <c r="AE84" s="442">
        <f t="shared" si="62"/>
        <v>0</v>
      </c>
      <c r="AF84" s="442">
        <f t="shared" si="62"/>
        <v>0</v>
      </c>
      <c r="AG84" s="442">
        <f t="shared" si="62"/>
        <v>0</v>
      </c>
      <c r="AH84" s="442">
        <f t="shared" si="62"/>
        <v>0</v>
      </c>
      <c r="AI84" s="442">
        <f t="shared" si="62"/>
        <v>0</v>
      </c>
      <c r="AJ84" s="442">
        <f t="shared" si="62"/>
        <v>0</v>
      </c>
      <c r="AK84" s="442">
        <f t="shared" si="62"/>
        <v>0</v>
      </c>
      <c r="AL84" s="442">
        <f t="shared" si="62"/>
        <v>0</v>
      </c>
      <c r="AM84" s="442">
        <f t="shared" si="62"/>
        <v>0</v>
      </c>
      <c r="AN84" s="442">
        <f t="shared" si="62"/>
        <v>0</v>
      </c>
      <c r="AO84" s="442">
        <f t="shared" si="62"/>
        <v>0</v>
      </c>
      <c r="AP84" s="442">
        <f t="shared" si="62"/>
        <v>0</v>
      </c>
      <c r="AQ84" s="442">
        <f t="shared" ref="AQ84:BV84" si="63">AQ88*$H$145</f>
        <v>0</v>
      </c>
      <c r="AR84" s="442">
        <f t="shared" si="63"/>
        <v>0</v>
      </c>
      <c r="AS84" s="442">
        <f t="shared" si="63"/>
        <v>0</v>
      </c>
      <c r="AT84" s="442">
        <f t="shared" si="63"/>
        <v>0</v>
      </c>
      <c r="AU84" s="442">
        <f t="shared" si="63"/>
        <v>0</v>
      </c>
      <c r="AV84" s="442">
        <f t="shared" si="63"/>
        <v>0</v>
      </c>
      <c r="AW84" s="442">
        <f t="shared" si="63"/>
        <v>0</v>
      </c>
      <c r="AX84" s="442">
        <f t="shared" si="63"/>
        <v>0</v>
      </c>
      <c r="AY84" s="442">
        <f t="shared" si="63"/>
        <v>0</v>
      </c>
      <c r="AZ84" s="442">
        <f t="shared" si="63"/>
        <v>0</v>
      </c>
      <c r="BA84" s="442">
        <f t="shared" si="63"/>
        <v>0</v>
      </c>
      <c r="BB84" s="442">
        <f t="shared" si="63"/>
        <v>0</v>
      </c>
      <c r="BC84" s="442">
        <f t="shared" si="63"/>
        <v>0</v>
      </c>
      <c r="BD84" s="442">
        <f t="shared" si="63"/>
        <v>0</v>
      </c>
      <c r="BE84" s="442">
        <f t="shared" si="63"/>
        <v>0</v>
      </c>
      <c r="BF84" s="442">
        <f t="shared" si="63"/>
        <v>0</v>
      </c>
      <c r="BG84" s="442">
        <f t="shared" si="63"/>
        <v>0</v>
      </c>
      <c r="BH84" s="442">
        <f t="shared" si="63"/>
        <v>0</v>
      </c>
      <c r="BI84" s="442">
        <f t="shared" si="63"/>
        <v>0</v>
      </c>
      <c r="BJ84" s="442">
        <f t="shared" si="63"/>
        <v>0</v>
      </c>
      <c r="BK84" s="442">
        <f t="shared" si="63"/>
        <v>0</v>
      </c>
      <c r="BL84" s="442">
        <f t="shared" si="63"/>
        <v>0</v>
      </c>
      <c r="BM84" s="442">
        <f t="shared" si="63"/>
        <v>0</v>
      </c>
      <c r="BN84" s="442">
        <f t="shared" si="63"/>
        <v>0</v>
      </c>
      <c r="BO84" s="442">
        <f t="shared" si="63"/>
        <v>0</v>
      </c>
      <c r="BP84" s="442">
        <f t="shared" si="63"/>
        <v>0</v>
      </c>
      <c r="BQ84" s="442">
        <f t="shared" si="63"/>
        <v>0</v>
      </c>
      <c r="BR84" s="442">
        <f t="shared" si="63"/>
        <v>0</v>
      </c>
      <c r="BS84" s="442">
        <f t="shared" si="63"/>
        <v>0</v>
      </c>
      <c r="BT84" s="442">
        <f t="shared" si="63"/>
        <v>0</v>
      </c>
      <c r="BU84" s="442">
        <f t="shared" si="63"/>
        <v>0</v>
      </c>
      <c r="BV84" s="442">
        <f t="shared" si="63"/>
        <v>0</v>
      </c>
      <c r="BW84" s="442">
        <f t="shared" ref="BW84:DF84" si="64">BW88*$H$145</f>
        <v>0</v>
      </c>
      <c r="BX84" s="442">
        <f t="shared" si="64"/>
        <v>0</v>
      </c>
      <c r="BY84" s="442">
        <f t="shared" si="64"/>
        <v>0</v>
      </c>
      <c r="BZ84" s="442">
        <f t="shared" si="64"/>
        <v>0</v>
      </c>
      <c r="CA84" s="442">
        <f t="shared" si="64"/>
        <v>0</v>
      </c>
      <c r="CB84" s="442">
        <f t="shared" si="64"/>
        <v>0</v>
      </c>
      <c r="CC84" s="442">
        <f t="shared" si="64"/>
        <v>0</v>
      </c>
      <c r="CD84" s="442">
        <f t="shared" si="64"/>
        <v>0</v>
      </c>
      <c r="CE84" s="442">
        <f t="shared" si="64"/>
        <v>0</v>
      </c>
      <c r="CF84" s="442">
        <f t="shared" si="64"/>
        <v>0</v>
      </c>
      <c r="CG84" s="442">
        <f t="shared" si="64"/>
        <v>0</v>
      </c>
      <c r="CH84" s="442">
        <f t="shared" si="64"/>
        <v>0</v>
      </c>
      <c r="CI84" s="442">
        <f t="shared" si="64"/>
        <v>0</v>
      </c>
      <c r="CJ84" s="442">
        <f t="shared" si="64"/>
        <v>0</v>
      </c>
      <c r="CK84" s="442">
        <f t="shared" si="64"/>
        <v>0</v>
      </c>
      <c r="CL84" s="442">
        <f t="shared" si="64"/>
        <v>0</v>
      </c>
      <c r="CM84" s="442">
        <f t="shared" si="64"/>
        <v>0</v>
      </c>
      <c r="CN84" s="442">
        <f t="shared" si="64"/>
        <v>0</v>
      </c>
      <c r="CO84" s="442">
        <f t="shared" si="64"/>
        <v>0</v>
      </c>
      <c r="CP84" s="442">
        <f t="shared" si="64"/>
        <v>0</v>
      </c>
      <c r="CQ84" s="442">
        <f t="shared" si="64"/>
        <v>0</v>
      </c>
      <c r="CR84" s="442">
        <f t="shared" si="64"/>
        <v>0</v>
      </c>
      <c r="CS84" s="442">
        <f t="shared" si="64"/>
        <v>0</v>
      </c>
      <c r="CT84" s="442">
        <f t="shared" si="64"/>
        <v>0</v>
      </c>
      <c r="CU84" s="442">
        <f t="shared" si="64"/>
        <v>0</v>
      </c>
      <c r="CV84" s="442">
        <f t="shared" si="64"/>
        <v>0</v>
      </c>
      <c r="CW84" s="442">
        <f t="shared" si="64"/>
        <v>0</v>
      </c>
      <c r="CX84" s="442">
        <f t="shared" si="64"/>
        <v>0</v>
      </c>
      <c r="CY84" s="442">
        <f t="shared" si="64"/>
        <v>0</v>
      </c>
      <c r="CZ84" s="442">
        <f t="shared" si="64"/>
        <v>0</v>
      </c>
      <c r="DA84" s="442">
        <f t="shared" si="64"/>
        <v>0</v>
      </c>
      <c r="DB84" s="442">
        <f t="shared" si="64"/>
        <v>0</v>
      </c>
      <c r="DC84" s="442">
        <f t="shared" si="64"/>
        <v>0</v>
      </c>
      <c r="DD84" s="442">
        <f t="shared" si="64"/>
        <v>0</v>
      </c>
      <c r="DE84" s="442">
        <f t="shared" si="64"/>
        <v>0</v>
      </c>
      <c r="DF84" s="442">
        <f t="shared" si="64"/>
        <v>0</v>
      </c>
    </row>
    <row r="85" spans="1:138" ht="20.100000000000001" customHeight="1">
      <c r="A85" s="404"/>
      <c r="B85" s="402"/>
      <c r="C85" s="830" t="s">
        <v>724</v>
      </c>
      <c r="D85" s="830"/>
      <c r="E85" s="830"/>
      <c r="F85" s="456">
        <v>8</v>
      </c>
      <c r="G85" s="402"/>
      <c r="H85" s="404"/>
      <c r="I85" s="404"/>
      <c r="J85" s="402"/>
      <c r="K85" s="442"/>
      <c r="L85" s="442"/>
      <c r="M85" s="442"/>
      <c r="N85" s="442"/>
      <c r="O85" s="442"/>
      <c r="P85" s="442"/>
      <c r="Q85" s="442"/>
      <c r="R85" s="442"/>
      <c r="S85" s="442"/>
      <c r="T85" s="442"/>
      <c r="U85" s="442"/>
      <c r="V85" s="442"/>
      <c r="W85" s="442"/>
      <c r="X85" s="442"/>
      <c r="Y85" s="442"/>
      <c r="Z85" s="442"/>
      <c r="AA85" s="442"/>
      <c r="AB85" s="442"/>
      <c r="AC85" s="442"/>
      <c r="AD85" s="442"/>
      <c r="AE85" s="442"/>
      <c r="AF85" s="442"/>
      <c r="AG85" s="442"/>
      <c r="AH85" s="442"/>
      <c r="AI85" s="442"/>
      <c r="AJ85" s="442"/>
      <c r="AK85" s="442"/>
      <c r="AL85" s="442"/>
      <c r="AM85" s="442"/>
      <c r="AN85" s="442"/>
      <c r="AO85" s="442"/>
      <c r="AP85" s="442"/>
      <c r="AQ85" s="442"/>
      <c r="AR85" s="442"/>
      <c r="AS85" s="442"/>
      <c r="AT85" s="442"/>
      <c r="AU85" s="442"/>
      <c r="AV85" s="442"/>
      <c r="AW85" s="442"/>
      <c r="AX85" s="442"/>
      <c r="AY85" s="442"/>
      <c r="AZ85" s="442"/>
      <c r="BA85" s="442"/>
      <c r="BB85" s="442"/>
      <c r="BC85" s="442"/>
      <c r="BD85" s="442"/>
      <c r="BE85" s="442"/>
      <c r="BF85" s="442"/>
      <c r="BG85" s="442"/>
      <c r="BH85" s="442"/>
      <c r="BI85" s="442"/>
      <c r="BJ85" s="442"/>
      <c r="BK85" s="442"/>
      <c r="BL85" s="442"/>
      <c r="BM85" s="442"/>
      <c r="BN85" s="442"/>
      <c r="BO85" s="442"/>
      <c r="BP85" s="442"/>
      <c r="BQ85" s="442"/>
      <c r="BR85" s="442"/>
      <c r="BS85" s="442"/>
      <c r="BT85" s="442"/>
      <c r="BU85" s="442"/>
      <c r="BV85" s="442"/>
      <c r="BW85" s="442"/>
      <c r="BX85" s="442"/>
      <c r="BY85" s="442"/>
      <c r="BZ85" s="442"/>
      <c r="CA85" s="442"/>
      <c r="CB85" s="442"/>
      <c r="CC85" s="442"/>
      <c r="CD85" s="442"/>
      <c r="CE85" s="442"/>
      <c r="CF85" s="442"/>
      <c r="CG85" s="442"/>
      <c r="CH85" s="442"/>
      <c r="CI85" s="442"/>
      <c r="CJ85" s="442"/>
      <c r="CK85" s="442"/>
      <c r="CL85" s="442"/>
      <c r="CM85" s="442"/>
      <c r="CN85" s="442"/>
      <c r="CO85" s="442"/>
      <c r="CP85" s="442"/>
      <c r="CQ85" s="442"/>
      <c r="CR85" s="442"/>
      <c r="CS85" s="442"/>
      <c r="CT85" s="442"/>
      <c r="CU85" s="442"/>
      <c r="CV85" s="442"/>
      <c r="CW85" s="442"/>
      <c r="CX85" s="442"/>
      <c r="CY85" s="442"/>
      <c r="CZ85" s="442"/>
      <c r="DA85" s="442"/>
      <c r="DB85" s="442"/>
      <c r="DC85" s="442"/>
      <c r="DD85" s="442"/>
      <c r="DE85" s="442"/>
      <c r="DF85" s="442"/>
    </row>
    <row r="86" spans="1:138">
      <c r="A86" s="404"/>
      <c r="B86" s="402"/>
      <c r="C86" s="456"/>
      <c r="D86" s="456"/>
      <c r="E86" s="456"/>
      <c r="F86" s="456"/>
      <c r="G86" s="402"/>
      <c r="H86" s="404"/>
      <c r="I86" s="404"/>
      <c r="J86" s="402"/>
      <c r="K86" s="442"/>
      <c r="L86" s="442"/>
      <c r="M86" s="442"/>
      <c r="N86" s="442"/>
      <c r="O86" s="442"/>
      <c r="P86" s="442"/>
      <c r="Q86" s="442"/>
      <c r="R86" s="442"/>
      <c r="S86" s="442"/>
      <c r="T86" s="442"/>
      <c r="U86" s="442"/>
      <c r="V86" s="442"/>
      <c r="W86" s="442"/>
      <c r="X86" s="442"/>
      <c r="Y86" s="442"/>
      <c r="Z86" s="442"/>
      <c r="AA86" s="442"/>
      <c r="AB86" s="442"/>
      <c r="AC86" s="442"/>
      <c r="AD86" s="442"/>
      <c r="AE86" s="442"/>
      <c r="AF86" s="442"/>
      <c r="AG86" s="442"/>
      <c r="AH86" s="442"/>
      <c r="AI86" s="442"/>
      <c r="AJ86" s="442"/>
      <c r="AK86" s="442"/>
      <c r="AL86" s="442"/>
      <c r="AM86" s="442"/>
      <c r="AN86" s="442"/>
      <c r="AO86" s="442"/>
      <c r="AP86" s="442"/>
      <c r="AQ86" s="442"/>
      <c r="AR86" s="442"/>
      <c r="AS86" s="442"/>
      <c r="AT86" s="442"/>
      <c r="AU86" s="442"/>
      <c r="AV86" s="442"/>
      <c r="AW86" s="442"/>
      <c r="AX86" s="442"/>
      <c r="AY86" s="442"/>
      <c r="AZ86" s="442"/>
      <c r="BA86" s="442"/>
      <c r="BB86" s="442"/>
      <c r="BC86" s="442"/>
      <c r="BD86" s="442"/>
      <c r="BE86" s="442"/>
      <c r="BF86" s="442"/>
      <c r="BG86" s="442"/>
      <c r="BH86" s="442"/>
      <c r="BI86" s="442"/>
      <c r="BJ86" s="442"/>
      <c r="BK86" s="442"/>
      <c r="BL86" s="442"/>
      <c r="BM86" s="442"/>
      <c r="BN86" s="442"/>
      <c r="BO86" s="442"/>
      <c r="BP86" s="442"/>
      <c r="BQ86" s="442"/>
      <c r="BR86" s="442"/>
      <c r="BS86" s="442"/>
      <c r="BT86" s="442"/>
      <c r="BU86" s="442"/>
      <c r="BV86" s="442"/>
      <c r="BW86" s="442"/>
      <c r="BX86" s="442"/>
      <c r="BY86" s="442"/>
      <c r="BZ86" s="442"/>
      <c r="CA86" s="442"/>
      <c r="CB86" s="442"/>
      <c r="CC86" s="442"/>
      <c r="CD86" s="442"/>
      <c r="CE86" s="442"/>
      <c r="CF86" s="442"/>
      <c r="CG86" s="442"/>
      <c r="CH86" s="442"/>
      <c r="CI86" s="442"/>
      <c r="CJ86" s="442"/>
      <c r="CK86" s="442"/>
      <c r="CL86" s="442"/>
      <c r="CM86" s="442"/>
      <c r="CN86" s="442"/>
      <c r="CO86" s="442"/>
      <c r="CP86" s="442"/>
      <c r="CQ86" s="442"/>
      <c r="CR86" s="442"/>
      <c r="CS86" s="442"/>
      <c r="CT86" s="442"/>
      <c r="CU86" s="442"/>
      <c r="CV86" s="442"/>
      <c r="CW86" s="442"/>
      <c r="CX86" s="442"/>
      <c r="CY86" s="442"/>
      <c r="CZ86" s="442"/>
      <c r="DA86" s="442"/>
      <c r="DB86" s="442"/>
      <c r="DC86" s="442"/>
      <c r="DD86" s="442"/>
      <c r="DE86" s="442"/>
      <c r="DF86" s="442"/>
    </row>
    <row r="87" spans="1:138" ht="20.100000000000001" customHeight="1" thickBot="1">
      <c r="A87" s="404"/>
      <c r="B87" s="402"/>
      <c r="C87" s="830" t="s">
        <v>671</v>
      </c>
      <c r="D87" s="830"/>
      <c r="E87" s="830"/>
      <c r="F87" s="424">
        <v>6</v>
      </c>
      <c r="G87" s="399"/>
      <c r="H87" s="404"/>
      <c r="I87" s="398"/>
      <c r="J87" s="402"/>
      <c r="K87" s="423"/>
      <c r="U87" s="423"/>
      <c r="Y87" s="410"/>
      <c r="AE87" s="423"/>
      <c r="AI87" s="410"/>
      <c r="AO87" s="423"/>
      <c r="AS87" s="410"/>
      <c r="AY87" s="423"/>
      <c r="BC87" s="410"/>
      <c r="BI87" s="423"/>
      <c r="BM87" s="410"/>
      <c r="BS87" s="423"/>
      <c r="BW87" s="410"/>
      <c r="CC87" s="423"/>
      <c r="CG87" s="410"/>
      <c r="CM87" s="423"/>
      <c r="CQ87" s="410"/>
      <c r="CW87" s="423"/>
      <c r="DA87" s="410"/>
    </row>
    <row r="88" spans="1:138" ht="20.100000000000001" customHeight="1" thickBot="1">
      <c r="A88" s="404"/>
      <c r="B88" s="402"/>
      <c r="C88" s="828" t="s">
        <v>672</v>
      </c>
      <c r="D88" s="828"/>
      <c r="E88" s="828"/>
      <c r="F88" s="425">
        <v>4</v>
      </c>
      <c r="G88" s="399"/>
      <c r="H88" s="404"/>
      <c r="I88" s="101">
        <v>8</v>
      </c>
      <c r="J88" s="402"/>
      <c r="K88" s="430">
        <f t="shared" ref="K88:T88" si="65">$I$88</f>
        <v>8</v>
      </c>
      <c r="L88" s="430">
        <f t="shared" si="65"/>
        <v>8</v>
      </c>
      <c r="M88" s="430">
        <f t="shared" si="65"/>
        <v>8</v>
      </c>
      <c r="N88" s="430">
        <f t="shared" si="65"/>
        <v>8</v>
      </c>
      <c r="O88" s="430">
        <f t="shared" si="65"/>
        <v>8</v>
      </c>
      <c r="P88" s="430">
        <f t="shared" si="65"/>
        <v>8</v>
      </c>
      <c r="Q88" s="430">
        <f t="shared" si="65"/>
        <v>8</v>
      </c>
      <c r="R88" s="430">
        <f t="shared" si="65"/>
        <v>8</v>
      </c>
      <c r="S88" s="430">
        <f t="shared" si="65"/>
        <v>8</v>
      </c>
      <c r="T88" s="430">
        <f t="shared" si="65"/>
        <v>8</v>
      </c>
      <c r="U88" s="430">
        <f t="shared" ref="U88:CF88" si="66">$I$88</f>
        <v>8</v>
      </c>
      <c r="V88" s="430">
        <f t="shared" si="66"/>
        <v>8</v>
      </c>
      <c r="W88" s="430">
        <f t="shared" si="66"/>
        <v>8</v>
      </c>
      <c r="X88" s="430">
        <f t="shared" si="66"/>
        <v>8</v>
      </c>
      <c r="Y88" s="430">
        <f t="shared" si="66"/>
        <v>8</v>
      </c>
      <c r="Z88" s="430">
        <f t="shared" si="66"/>
        <v>8</v>
      </c>
      <c r="AA88" s="430">
        <f t="shared" si="66"/>
        <v>8</v>
      </c>
      <c r="AB88" s="430">
        <f t="shared" si="66"/>
        <v>8</v>
      </c>
      <c r="AC88" s="430">
        <f t="shared" si="66"/>
        <v>8</v>
      </c>
      <c r="AD88" s="430">
        <f t="shared" si="66"/>
        <v>8</v>
      </c>
      <c r="AE88" s="430">
        <f t="shared" si="66"/>
        <v>8</v>
      </c>
      <c r="AF88" s="430">
        <f t="shared" si="66"/>
        <v>8</v>
      </c>
      <c r="AG88" s="430">
        <f t="shared" si="66"/>
        <v>8</v>
      </c>
      <c r="AH88" s="430">
        <f t="shared" si="66"/>
        <v>8</v>
      </c>
      <c r="AI88" s="430">
        <f t="shared" si="66"/>
        <v>8</v>
      </c>
      <c r="AJ88" s="430">
        <f t="shared" si="66"/>
        <v>8</v>
      </c>
      <c r="AK88" s="430">
        <f t="shared" si="66"/>
        <v>8</v>
      </c>
      <c r="AL88" s="430">
        <f t="shared" si="66"/>
        <v>8</v>
      </c>
      <c r="AM88" s="430">
        <f t="shared" si="66"/>
        <v>8</v>
      </c>
      <c r="AN88" s="430">
        <f t="shared" si="66"/>
        <v>8</v>
      </c>
      <c r="AO88" s="430">
        <f t="shared" si="66"/>
        <v>8</v>
      </c>
      <c r="AP88" s="430">
        <f t="shared" si="66"/>
        <v>8</v>
      </c>
      <c r="AQ88" s="430">
        <f t="shared" si="66"/>
        <v>8</v>
      </c>
      <c r="AR88" s="430">
        <f t="shared" si="66"/>
        <v>8</v>
      </c>
      <c r="AS88" s="430">
        <f t="shared" si="66"/>
        <v>8</v>
      </c>
      <c r="AT88" s="430">
        <f t="shared" si="66"/>
        <v>8</v>
      </c>
      <c r="AU88" s="430">
        <f t="shared" si="66"/>
        <v>8</v>
      </c>
      <c r="AV88" s="430">
        <f t="shared" si="66"/>
        <v>8</v>
      </c>
      <c r="AW88" s="430">
        <f t="shared" si="66"/>
        <v>8</v>
      </c>
      <c r="AX88" s="430">
        <f t="shared" si="66"/>
        <v>8</v>
      </c>
      <c r="AY88" s="430">
        <f t="shared" si="66"/>
        <v>8</v>
      </c>
      <c r="AZ88" s="430">
        <f t="shared" si="66"/>
        <v>8</v>
      </c>
      <c r="BA88" s="430">
        <f t="shared" si="66"/>
        <v>8</v>
      </c>
      <c r="BB88" s="430">
        <f t="shared" si="66"/>
        <v>8</v>
      </c>
      <c r="BC88" s="430">
        <f t="shared" si="66"/>
        <v>8</v>
      </c>
      <c r="BD88" s="430">
        <f t="shared" si="66"/>
        <v>8</v>
      </c>
      <c r="BE88" s="430">
        <f t="shared" si="66"/>
        <v>8</v>
      </c>
      <c r="BF88" s="430">
        <f t="shared" si="66"/>
        <v>8</v>
      </c>
      <c r="BG88" s="430">
        <f t="shared" si="66"/>
        <v>8</v>
      </c>
      <c r="BH88" s="430">
        <f t="shared" si="66"/>
        <v>8</v>
      </c>
      <c r="BI88" s="430">
        <f t="shared" si="66"/>
        <v>8</v>
      </c>
      <c r="BJ88" s="430">
        <f t="shared" si="66"/>
        <v>8</v>
      </c>
      <c r="BK88" s="430">
        <f t="shared" si="66"/>
        <v>8</v>
      </c>
      <c r="BL88" s="430">
        <f t="shared" si="66"/>
        <v>8</v>
      </c>
      <c r="BM88" s="430">
        <f t="shared" si="66"/>
        <v>8</v>
      </c>
      <c r="BN88" s="430">
        <f t="shared" si="66"/>
        <v>8</v>
      </c>
      <c r="BO88" s="430">
        <f t="shared" si="66"/>
        <v>8</v>
      </c>
      <c r="BP88" s="430">
        <f t="shared" si="66"/>
        <v>8</v>
      </c>
      <c r="BQ88" s="430">
        <f t="shared" si="66"/>
        <v>8</v>
      </c>
      <c r="BR88" s="430">
        <f t="shared" si="66"/>
        <v>8</v>
      </c>
      <c r="BS88" s="430">
        <f t="shared" si="66"/>
        <v>8</v>
      </c>
      <c r="BT88" s="430">
        <f t="shared" si="66"/>
        <v>8</v>
      </c>
      <c r="BU88" s="430">
        <f t="shared" si="66"/>
        <v>8</v>
      </c>
      <c r="BV88" s="430">
        <f t="shared" si="66"/>
        <v>8</v>
      </c>
      <c r="BW88" s="430">
        <f t="shared" si="66"/>
        <v>8</v>
      </c>
      <c r="BX88" s="430">
        <f t="shared" si="66"/>
        <v>8</v>
      </c>
      <c r="BY88" s="430">
        <f t="shared" si="66"/>
        <v>8</v>
      </c>
      <c r="BZ88" s="430">
        <f t="shared" si="66"/>
        <v>8</v>
      </c>
      <c r="CA88" s="430">
        <f t="shared" si="66"/>
        <v>8</v>
      </c>
      <c r="CB88" s="430">
        <f t="shared" si="66"/>
        <v>8</v>
      </c>
      <c r="CC88" s="430">
        <f t="shared" si="66"/>
        <v>8</v>
      </c>
      <c r="CD88" s="430">
        <f t="shared" si="66"/>
        <v>8</v>
      </c>
      <c r="CE88" s="430">
        <f t="shared" si="66"/>
        <v>8</v>
      </c>
      <c r="CF88" s="430">
        <f t="shared" si="66"/>
        <v>8</v>
      </c>
      <c r="CG88" s="430">
        <f t="shared" ref="CG88:DF88" si="67">$I$88</f>
        <v>8</v>
      </c>
      <c r="CH88" s="430">
        <f t="shared" si="67"/>
        <v>8</v>
      </c>
      <c r="CI88" s="430">
        <f t="shared" si="67"/>
        <v>8</v>
      </c>
      <c r="CJ88" s="430">
        <f t="shared" si="67"/>
        <v>8</v>
      </c>
      <c r="CK88" s="430">
        <f t="shared" si="67"/>
        <v>8</v>
      </c>
      <c r="CL88" s="430">
        <f t="shared" si="67"/>
        <v>8</v>
      </c>
      <c r="CM88" s="430">
        <f t="shared" si="67"/>
        <v>8</v>
      </c>
      <c r="CN88" s="430">
        <f t="shared" si="67"/>
        <v>8</v>
      </c>
      <c r="CO88" s="430">
        <f t="shared" si="67"/>
        <v>8</v>
      </c>
      <c r="CP88" s="430">
        <f t="shared" si="67"/>
        <v>8</v>
      </c>
      <c r="CQ88" s="430">
        <f t="shared" si="67"/>
        <v>8</v>
      </c>
      <c r="CR88" s="430">
        <f t="shared" si="67"/>
        <v>8</v>
      </c>
      <c r="CS88" s="430">
        <f t="shared" si="67"/>
        <v>8</v>
      </c>
      <c r="CT88" s="430">
        <f t="shared" si="67"/>
        <v>8</v>
      </c>
      <c r="CU88" s="430">
        <f t="shared" si="67"/>
        <v>8</v>
      </c>
      <c r="CV88" s="430">
        <f t="shared" si="67"/>
        <v>8</v>
      </c>
      <c r="CW88" s="430">
        <f t="shared" si="67"/>
        <v>8</v>
      </c>
      <c r="CX88" s="430">
        <f t="shared" si="67"/>
        <v>8</v>
      </c>
      <c r="CY88" s="430">
        <f t="shared" si="67"/>
        <v>8</v>
      </c>
      <c r="CZ88" s="430">
        <f t="shared" si="67"/>
        <v>8</v>
      </c>
      <c r="DA88" s="430">
        <f t="shared" si="67"/>
        <v>8</v>
      </c>
      <c r="DB88" s="430">
        <f t="shared" si="67"/>
        <v>8</v>
      </c>
      <c r="DC88" s="430">
        <f t="shared" si="67"/>
        <v>8</v>
      </c>
      <c r="DD88" s="430">
        <f t="shared" si="67"/>
        <v>8</v>
      </c>
      <c r="DE88" s="430">
        <f t="shared" si="67"/>
        <v>8</v>
      </c>
      <c r="DF88" s="430">
        <f t="shared" si="67"/>
        <v>8</v>
      </c>
    </row>
    <row r="89" spans="1:138" ht="20.100000000000001" customHeight="1">
      <c r="A89" s="404"/>
      <c r="B89" s="402"/>
      <c r="C89" s="829" t="s">
        <v>673</v>
      </c>
      <c r="D89" s="829"/>
      <c r="E89" s="829"/>
      <c r="F89" s="427">
        <v>2</v>
      </c>
      <c r="G89" s="399"/>
      <c r="H89" s="404"/>
      <c r="I89" s="398"/>
      <c r="J89" s="402"/>
      <c r="K89" s="423"/>
      <c r="U89" s="423"/>
      <c r="Y89" s="410"/>
      <c r="AE89" s="423"/>
      <c r="AI89" s="410"/>
      <c r="AO89" s="423"/>
      <c r="AS89" s="410"/>
      <c r="AY89" s="423"/>
      <c r="BC89" s="410"/>
      <c r="BI89" s="423"/>
      <c r="BM89" s="410"/>
      <c r="BS89" s="423"/>
      <c r="BW89" s="410"/>
      <c r="CC89" s="423"/>
      <c r="CG89" s="410"/>
      <c r="CM89" s="423"/>
      <c r="CQ89" s="410"/>
      <c r="CW89" s="423"/>
      <c r="DA89" s="410"/>
    </row>
    <row r="90" spans="1:138" ht="20.100000000000001" customHeight="1">
      <c r="A90" s="404"/>
      <c r="B90" s="402"/>
      <c r="C90" s="829" t="s">
        <v>48</v>
      </c>
      <c r="D90" s="829"/>
      <c r="E90" s="829"/>
      <c r="F90" s="427">
        <v>0</v>
      </c>
      <c r="G90" s="399"/>
      <c r="H90" s="404"/>
      <c r="I90" s="398"/>
      <c r="J90" s="402"/>
      <c r="K90" s="423"/>
      <c r="U90" s="423"/>
      <c r="Y90" s="410"/>
      <c r="AE90" s="423"/>
      <c r="AI90" s="410"/>
      <c r="AO90" s="423"/>
      <c r="AS90" s="410"/>
      <c r="AY90" s="423"/>
      <c r="BC90" s="410"/>
      <c r="BI90" s="423"/>
      <c r="BM90" s="410"/>
      <c r="BS90" s="423"/>
      <c r="BW90" s="410"/>
      <c r="CC90" s="423"/>
      <c r="CG90" s="410"/>
      <c r="CM90" s="423"/>
      <c r="CQ90" s="410"/>
      <c r="CW90" s="423"/>
      <c r="DA90" s="410"/>
    </row>
    <row r="91" spans="1:138">
      <c r="A91" s="404"/>
      <c r="B91" s="402"/>
      <c r="C91" s="415"/>
      <c r="D91" s="415"/>
      <c r="E91" s="415"/>
      <c r="F91" s="399"/>
      <c r="G91" s="399"/>
      <c r="H91" s="404"/>
      <c r="I91" s="398"/>
      <c r="J91" s="402"/>
      <c r="K91" s="423"/>
      <c r="U91" s="423"/>
      <c r="Y91" s="410"/>
      <c r="AE91" s="423"/>
      <c r="AI91" s="410"/>
      <c r="AO91" s="423"/>
      <c r="AS91" s="410"/>
      <c r="AY91" s="423"/>
      <c r="BC91" s="410"/>
      <c r="BI91" s="423"/>
      <c r="BM91" s="410"/>
      <c r="BS91" s="423"/>
      <c r="BW91" s="410"/>
      <c r="CC91" s="423"/>
      <c r="CG91" s="410"/>
      <c r="CM91" s="423"/>
      <c r="CQ91" s="410"/>
      <c r="CW91" s="423"/>
      <c r="DA91" s="410"/>
    </row>
    <row r="92" spans="1:138" ht="21">
      <c r="A92" s="404"/>
      <c r="B92" s="431" t="str">
        <f>Weighting!C21</f>
        <v>EN 8.2</v>
      </c>
      <c r="C92" s="825" t="str">
        <f>Weighting!D21</f>
        <v>ORGANIC AND RECYCLED WASTE MANAGEMENT</v>
      </c>
      <c r="D92" s="825"/>
      <c r="E92" s="825"/>
      <c r="F92" s="448" t="s">
        <v>170</v>
      </c>
      <c r="G92" s="448"/>
      <c r="H92" s="404"/>
      <c r="I92" s="404"/>
      <c r="J92" s="402"/>
      <c r="K92" s="442">
        <f t="shared" ref="K92:AP92" si="68">K94*$H$146</f>
        <v>0</v>
      </c>
      <c r="L92" s="442">
        <f t="shared" si="68"/>
        <v>0</v>
      </c>
      <c r="M92" s="442">
        <f t="shared" si="68"/>
        <v>0</v>
      </c>
      <c r="N92" s="442">
        <f t="shared" si="68"/>
        <v>0</v>
      </c>
      <c r="O92" s="442">
        <f t="shared" si="68"/>
        <v>0</v>
      </c>
      <c r="P92" s="442">
        <f t="shared" si="68"/>
        <v>0</v>
      </c>
      <c r="Q92" s="442">
        <f t="shared" si="68"/>
        <v>0</v>
      </c>
      <c r="R92" s="442">
        <f t="shared" si="68"/>
        <v>0</v>
      </c>
      <c r="S92" s="442">
        <f t="shared" si="68"/>
        <v>0</v>
      </c>
      <c r="T92" s="442">
        <f t="shared" si="68"/>
        <v>0</v>
      </c>
      <c r="U92" s="442">
        <f t="shared" si="68"/>
        <v>0</v>
      </c>
      <c r="V92" s="442">
        <f t="shared" si="68"/>
        <v>0</v>
      </c>
      <c r="W92" s="442">
        <f t="shared" si="68"/>
        <v>0</v>
      </c>
      <c r="X92" s="442">
        <f t="shared" si="68"/>
        <v>0</v>
      </c>
      <c r="Y92" s="442">
        <f t="shared" si="68"/>
        <v>0</v>
      </c>
      <c r="Z92" s="442">
        <f t="shared" si="68"/>
        <v>0</v>
      </c>
      <c r="AA92" s="442">
        <f t="shared" si="68"/>
        <v>0</v>
      </c>
      <c r="AB92" s="442">
        <f t="shared" si="68"/>
        <v>0</v>
      </c>
      <c r="AC92" s="442">
        <f t="shared" si="68"/>
        <v>0</v>
      </c>
      <c r="AD92" s="442">
        <f t="shared" si="68"/>
        <v>0</v>
      </c>
      <c r="AE92" s="442">
        <f t="shared" si="68"/>
        <v>0</v>
      </c>
      <c r="AF92" s="442">
        <f t="shared" si="68"/>
        <v>0</v>
      </c>
      <c r="AG92" s="442">
        <f t="shared" si="68"/>
        <v>0</v>
      </c>
      <c r="AH92" s="442">
        <f t="shared" si="68"/>
        <v>0</v>
      </c>
      <c r="AI92" s="442">
        <f t="shared" si="68"/>
        <v>0</v>
      </c>
      <c r="AJ92" s="442">
        <f t="shared" si="68"/>
        <v>0</v>
      </c>
      <c r="AK92" s="442">
        <f t="shared" si="68"/>
        <v>0</v>
      </c>
      <c r="AL92" s="442">
        <f t="shared" si="68"/>
        <v>0</v>
      </c>
      <c r="AM92" s="442">
        <f t="shared" si="68"/>
        <v>0</v>
      </c>
      <c r="AN92" s="442">
        <f t="shared" si="68"/>
        <v>0</v>
      </c>
      <c r="AO92" s="442">
        <f t="shared" si="68"/>
        <v>0</v>
      </c>
      <c r="AP92" s="442">
        <f t="shared" si="68"/>
        <v>0</v>
      </c>
      <c r="AQ92" s="442">
        <f t="shared" ref="AQ92:BV92" si="69">AQ94*$H$146</f>
        <v>0</v>
      </c>
      <c r="AR92" s="442">
        <f t="shared" si="69"/>
        <v>0</v>
      </c>
      <c r="AS92" s="442">
        <f t="shared" si="69"/>
        <v>0</v>
      </c>
      <c r="AT92" s="442">
        <f t="shared" si="69"/>
        <v>0</v>
      </c>
      <c r="AU92" s="442">
        <f t="shared" si="69"/>
        <v>0</v>
      </c>
      <c r="AV92" s="442">
        <f t="shared" si="69"/>
        <v>0</v>
      </c>
      <c r="AW92" s="442">
        <f t="shared" si="69"/>
        <v>0</v>
      </c>
      <c r="AX92" s="442">
        <f t="shared" si="69"/>
        <v>0</v>
      </c>
      <c r="AY92" s="442">
        <f t="shared" si="69"/>
        <v>0</v>
      </c>
      <c r="AZ92" s="442">
        <f t="shared" si="69"/>
        <v>0</v>
      </c>
      <c r="BA92" s="442">
        <f t="shared" si="69"/>
        <v>0</v>
      </c>
      <c r="BB92" s="442">
        <f t="shared" si="69"/>
        <v>0</v>
      </c>
      <c r="BC92" s="442">
        <f t="shared" si="69"/>
        <v>0</v>
      </c>
      <c r="BD92" s="442">
        <f t="shared" si="69"/>
        <v>0</v>
      </c>
      <c r="BE92" s="442">
        <f t="shared" si="69"/>
        <v>0</v>
      </c>
      <c r="BF92" s="442">
        <f t="shared" si="69"/>
        <v>0</v>
      </c>
      <c r="BG92" s="442">
        <f t="shared" si="69"/>
        <v>0</v>
      </c>
      <c r="BH92" s="442">
        <f t="shared" si="69"/>
        <v>0</v>
      </c>
      <c r="BI92" s="442">
        <f t="shared" si="69"/>
        <v>0</v>
      </c>
      <c r="BJ92" s="442">
        <f t="shared" si="69"/>
        <v>0</v>
      </c>
      <c r="BK92" s="442">
        <f t="shared" si="69"/>
        <v>0</v>
      </c>
      <c r="BL92" s="442">
        <f t="shared" si="69"/>
        <v>0</v>
      </c>
      <c r="BM92" s="442">
        <f t="shared" si="69"/>
        <v>0</v>
      </c>
      <c r="BN92" s="442">
        <f t="shared" si="69"/>
        <v>0</v>
      </c>
      <c r="BO92" s="442">
        <f t="shared" si="69"/>
        <v>0</v>
      </c>
      <c r="BP92" s="442">
        <f t="shared" si="69"/>
        <v>0</v>
      </c>
      <c r="BQ92" s="442">
        <f t="shared" si="69"/>
        <v>0</v>
      </c>
      <c r="BR92" s="442">
        <f t="shared" si="69"/>
        <v>0</v>
      </c>
      <c r="BS92" s="442">
        <f t="shared" si="69"/>
        <v>0</v>
      </c>
      <c r="BT92" s="442">
        <f t="shared" si="69"/>
        <v>0</v>
      </c>
      <c r="BU92" s="442">
        <f t="shared" si="69"/>
        <v>0</v>
      </c>
      <c r="BV92" s="442">
        <f t="shared" si="69"/>
        <v>0</v>
      </c>
      <c r="BW92" s="442">
        <f t="shared" ref="BW92:DF92" si="70">BW94*$H$146</f>
        <v>0</v>
      </c>
      <c r="BX92" s="442">
        <f t="shared" si="70"/>
        <v>0</v>
      </c>
      <c r="BY92" s="442">
        <f t="shared" si="70"/>
        <v>0</v>
      </c>
      <c r="BZ92" s="442">
        <f t="shared" si="70"/>
        <v>0</v>
      </c>
      <c r="CA92" s="442">
        <f t="shared" si="70"/>
        <v>0</v>
      </c>
      <c r="CB92" s="442">
        <f t="shared" si="70"/>
        <v>0</v>
      </c>
      <c r="CC92" s="442">
        <f t="shared" si="70"/>
        <v>0</v>
      </c>
      <c r="CD92" s="442">
        <f t="shared" si="70"/>
        <v>0</v>
      </c>
      <c r="CE92" s="442">
        <f t="shared" si="70"/>
        <v>0</v>
      </c>
      <c r="CF92" s="442">
        <f t="shared" si="70"/>
        <v>0</v>
      </c>
      <c r="CG92" s="442">
        <f t="shared" si="70"/>
        <v>0</v>
      </c>
      <c r="CH92" s="442">
        <f t="shared" si="70"/>
        <v>0</v>
      </c>
      <c r="CI92" s="442">
        <f t="shared" si="70"/>
        <v>0</v>
      </c>
      <c r="CJ92" s="442">
        <f t="shared" si="70"/>
        <v>0</v>
      </c>
      <c r="CK92" s="442">
        <f t="shared" si="70"/>
        <v>0</v>
      </c>
      <c r="CL92" s="442">
        <f t="shared" si="70"/>
        <v>0</v>
      </c>
      <c r="CM92" s="442">
        <f t="shared" si="70"/>
        <v>0</v>
      </c>
      <c r="CN92" s="442">
        <f t="shared" si="70"/>
        <v>0</v>
      </c>
      <c r="CO92" s="442">
        <f t="shared" si="70"/>
        <v>0</v>
      </c>
      <c r="CP92" s="442">
        <f t="shared" si="70"/>
        <v>0</v>
      </c>
      <c r="CQ92" s="442">
        <f t="shared" si="70"/>
        <v>0</v>
      </c>
      <c r="CR92" s="442">
        <f t="shared" si="70"/>
        <v>0</v>
      </c>
      <c r="CS92" s="442">
        <f t="shared" si="70"/>
        <v>0</v>
      </c>
      <c r="CT92" s="442">
        <f t="shared" si="70"/>
        <v>0</v>
      </c>
      <c r="CU92" s="442">
        <f t="shared" si="70"/>
        <v>0</v>
      </c>
      <c r="CV92" s="442">
        <f t="shared" si="70"/>
        <v>0</v>
      </c>
      <c r="CW92" s="442">
        <f t="shared" si="70"/>
        <v>0</v>
      </c>
      <c r="CX92" s="442">
        <f t="shared" si="70"/>
        <v>0</v>
      </c>
      <c r="CY92" s="442">
        <f t="shared" si="70"/>
        <v>0</v>
      </c>
      <c r="CZ92" s="442">
        <f t="shared" si="70"/>
        <v>0</v>
      </c>
      <c r="DA92" s="442">
        <f t="shared" si="70"/>
        <v>0</v>
      </c>
      <c r="DB92" s="442">
        <f t="shared" si="70"/>
        <v>0</v>
      </c>
      <c r="DC92" s="442">
        <f t="shared" si="70"/>
        <v>0</v>
      </c>
      <c r="DD92" s="442">
        <f t="shared" si="70"/>
        <v>0</v>
      </c>
      <c r="DE92" s="442">
        <f t="shared" si="70"/>
        <v>0</v>
      </c>
      <c r="DF92" s="442">
        <f t="shared" si="70"/>
        <v>0</v>
      </c>
    </row>
    <row r="93" spans="1:138" ht="20.100000000000001" customHeight="1" thickBot="1">
      <c r="A93" s="404"/>
      <c r="B93" s="402"/>
      <c r="C93" s="830" t="s">
        <v>674</v>
      </c>
      <c r="D93" s="830"/>
      <c r="E93" s="830"/>
      <c r="F93" s="424">
        <v>3</v>
      </c>
      <c r="G93" s="399"/>
      <c r="H93" s="404"/>
      <c r="I93" s="398"/>
      <c r="J93" s="402"/>
      <c r="K93" s="423"/>
      <c r="U93" s="423"/>
      <c r="Y93" s="410"/>
      <c r="AE93" s="423"/>
      <c r="AI93" s="410"/>
      <c r="AO93" s="423"/>
      <c r="AS93" s="410"/>
      <c r="AY93" s="423"/>
      <c r="BC93" s="410"/>
      <c r="BI93" s="423"/>
      <c r="BM93" s="410"/>
      <c r="BS93" s="423"/>
      <c r="BW93" s="410"/>
      <c r="CC93" s="423"/>
      <c r="CG93" s="410"/>
      <c r="CM93" s="423"/>
      <c r="CQ93" s="410"/>
      <c r="CW93" s="423"/>
      <c r="DA93" s="410"/>
    </row>
    <row r="94" spans="1:138" ht="20.100000000000001" customHeight="1" thickBot="1">
      <c r="A94" s="404"/>
      <c r="B94" s="402"/>
      <c r="C94" s="828" t="s">
        <v>675</v>
      </c>
      <c r="D94" s="828"/>
      <c r="E94" s="828"/>
      <c r="F94" s="425">
        <v>2</v>
      </c>
      <c r="G94" s="399"/>
      <c r="H94" s="404"/>
      <c r="I94" s="101">
        <v>0</v>
      </c>
      <c r="J94" s="402"/>
      <c r="K94" s="430">
        <f>$I$94</f>
        <v>0</v>
      </c>
      <c r="L94" s="430">
        <f t="shared" ref="L94:BW94" si="71">$I$94</f>
        <v>0</v>
      </c>
      <c r="M94" s="430">
        <f t="shared" si="71"/>
        <v>0</v>
      </c>
      <c r="N94" s="430">
        <f t="shared" si="71"/>
        <v>0</v>
      </c>
      <c r="O94" s="430">
        <f t="shared" si="71"/>
        <v>0</v>
      </c>
      <c r="P94" s="430">
        <f t="shared" si="71"/>
        <v>0</v>
      </c>
      <c r="Q94" s="430">
        <f t="shared" si="71"/>
        <v>0</v>
      </c>
      <c r="R94" s="430">
        <f t="shared" si="71"/>
        <v>0</v>
      </c>
      <c r="S94" s="430">
        <f t="shared" si="71"/>
        <v>0</v>
      </c>
      <c r="T94" s="430">
        <f t="shared" si="71"/>
        <v>0</v>
      </c>
      <c r="U94" s="430">
        <f t="shared" si="71"/>
        <v>0</v>
      </c>
      <c r="V94" s="430">
        <f t="shared" si="71"/>
        <v>0</v>
      </c>
      <c r="W94" s="430">
        <f t="shared" si="71"/>
        <v>0</v>
      </c>
      <c r="X94" s="430">
        <f t="shared" si="71"/>
        <v>0</v>
      </c>
      <c r="Y94" s="430">
        <f t="shared" si="71"/>
        <v>0</v>
      </c>
      <c r="Z94" s="430">
        <f t="shared" si="71"/>
        <v>0</v>
      </c>
      <c r="AA94" s="430">
        <f t="shared" si="71"/>
        <v>0</v>
      </c>
      <c r="AB94" s="430">
        <f t="shared" si="71"/>
        <v>0</v>
      </c>
      <c r="AC94" s="430">
        <f t="shared" si="71"/>
        <v>0</v>
      </c>
      <c r="AD94" s="430">
        <f t="shared" si="71"/>
        <v>0</v>
      </c>
      <c r="AE94" s="430">
        <f t="shared" si="71"/>
        <v>0</v>
      </c>
      <c r="AF94" s="430">
        <f t="shared" si="71"/>
        <v>0</v>
      </c>
      <c r="AG94" s="430">
        <f t="shared" si="71"/>
        <v>0</v>
      </c>
      <c r="AH94" s="430">
        <f t="shared" si="71"/>
        <v>0</v>
      </c>
      <c r="AI94" s="430">
        <f t="shared" si="71"/>
        <v>0</v>
      </c>
      <c r="AJ94" s="430">
        <f t="shared" si="71"/>
        <v>0</v>
      </c>
      <c r="AK94" s="430">
        <f t="shared" si="71"/>
        <v>0</v>
      </c>
      <c r="AL94" s="430">
        <f t="shared" si="71"/>
        <v>0</v>
      </c>
      <c r="AM94" s="430">
        <f t="shared" si="71"/>
        <v>0</v>
      </c>
      <c r="AN94" s="430">
        <f t="shared" si="71"/>
        <v>0</v>
      </c>
      <c r="AO94" s="430">
        <f t="shared" si="71"/>
        <v>0</v>
      </c>
      <c r="AP94" s="430">
        <f t="shared" si="71"/>
        <v>0</v>
      </c>
      <c r="AQ94" s="430">
        <f t="shared" si="71"/>
        <v>0</v>
      </c>
      <c r="AR94" s="430">
        <f t="shared" si="71"/>
        <v>0</v>
      </c>
      <c r="AS94" s="430">
        <f t="shared" si="71"/>
        <v>0</v>
      </c>
      <c r="AT94" s="430">
        <f t="shared" si="71"/>
        <v>0</v>
      </c>
      <c r="AU94" s="430">
        <f t="shared" si="71"/>
        <v>0</v>
      </c>
      <c r="AV94" s="430">
        <f t="shared" si="71"/>
        <v>0</v>
      </c>
      <c r="AW94" s="430">
        <f t="shared" si="71"/>
        <v>0</v>
      </c>
      <c r="AX94" s="430">
        <f t="shared" si="71"/>
        <v>0</v>
      </c>
      <c r="AY94" s="430">
        <f t="shared" si="71"/>
        <v>0</v>
      </c>
      <c r="AZ94" s="430">
        <f t="shared" si="71"/>
        <v>0</v>
      </c>
      <c r="BA94" s="430">
        <f t="shared" si="71"/>
        <v>0</v>
      </c>
      <c r="BB94" s="430">
        <f t="shared" si="71"/>
        <v>0</v>
      </c>
      <c r="BC94" s="430">
        <f t="shared" si="71"/>
        <v>0</v>
      </c>
      <c r="BD94" s="430">
        <f t="shared" si="71"/>
        <v>0</v>
      </c>
      <c r="BE94" s="430">
        <f t="shared" si="71"/>
        <v>0</v>
      </c>
      <c r="BF94" s="430">
        <f t="shared" si="71"/>
        <v>0</v>
      </c>
      <c r="BG94" s="430">
        <f t="shared" si="71"/>
        <v>0</v>
      </c>
      <c r="BH94" s="430">
        <f t="shared" si="71"/>
        <v>0</v>
      </c>
      <c r="BI94" s="430">
        <f t="shared" si="71"/>
        <v>0</v>
      </c>
      <c r="BJ94" s="430">
        <f t="shared" si="71"/>
        <v>0</v>
      </c>
      <c r="BK94" s="430">
        <f t="shared" si="71"/>
        <v>0</v>
      </c>
      <c r="BL94" s="430">
        <f t="shared" si="71"/>
        <v>0</v>
      </c>
      <c r="BM94" s="430">
        <f t="shared" si="71"/>
        <v>0</v>
      </c>
      <c r="BN94" s="430">
        <f t="shared" si="71"/>
        <v>0</v>
      </c>
      <c r="BO94" s="430">
        <f t="shared" si="71"/>
        <v>0</v>
      </c>
      <c r="BP94" s="430">
        <f t="shared" si="71"/>
        <v>0</v>
      </c>
      <c r="BQ94" s="430">
        <f t="shared" si="71"/>
        <v>0</v>
      </c>
      <c r="BR94" s="430">
        <f t="shared" si="71"/>
        <v>0</v>
      </c>
      <c r="BS94" s="430">
        <f t="shared" si="71"/>
        <v>0</v>
      </c>
      <c r="BT94" s="430">
        <f t="shared" si="71"/>
        <v>0</v>
      </c>
      <c r="BU94" s="430">
        <f t="shared" si="71"/>
        <v>0</v>
      </c>
      <c r="BV94" s="430">
        <f t="shared" si="71"/>
        <v>0</v>
      </c>
      <c r="BW94" s="430">
        <f t="shared" si="71"/>
        <v>0</v>
      </c>
      <c r="BX94" s="430">
        <f t="shared" ref="BX94:DF94" si="72">$I$94</f>
        <v>0</v>
      </c>
      <c r="BY94" s="430">
        <f t="shared" si="72"/>
        <v>0</v>
      </c>
      <c r="BZ94" s="430">
        <f t="shared" si="72"/>
        <v>0</v>
      </c>
      <c r="CA94" s="430">
        <f t="shared" si="72"/>
        <v>0</v>
      </c>
      <c r="CB94" s="430">
        <f t="shared" si="72"/>
        <v>0</v>
      </c>
      <c r="CC94" s="430">
        <f t="shared" si="72"/>
        <v>0</v>
      </c>
      <c r="CD94" s="430">
        <f t="shared" si="72"/>
        <v>0</v>
      </c>
      <c r="CE94" s="430">
        <f t="shared" si="72"/>
        <v>0</v>
      </c>
      <c r="CF94" s="430">
        <f t="shared" si="72"/>
        <v>0</v>
      </c>
      <c r="CG94" s="430">
        <f t="shared" si="72"/>
        <v>0</v>
      </c>
      <c r="CH94" s="430">
        <f t="shared" si="72"/>
        <v>0</v>
      </c>
      <c r="CI94" s="430">
        <f t="shared" si="72"/>
        <v>0</v>
      </c>
      <c r="CJ94" s="430">
        <f t="shared" si="72"/>
        <v>0</v>
      </c>
      <c r="CK94" s="430">
        <f t="shared" si="72"/>
        <v>0</v>
      </c>
      <c r="CL94" s="430">
        <f t="shared" si="72"/>
        <v>0</v>
      </c>
      <c r="CM94" s="430">
        <f t="shared" si="72"/>
        <v>0</v>
      </c>
      <c r="CN94" s="430">
        <f t="shared" si="72"/>
        <v>0</v>
      </c>
      <c r="CO94" s="430">
        <f t="shared" si="72"/>
        <v>0</v>
      </c>
      <c r="CP94" s="430">
        <f t="shared" si="72"/>
        <v>0</v>
      </c>
      <c r="CQ94" s="430">
        <f t="shared" si="72"/>
        <v>0</v>
      </c>
      <c r="CR94" s="430">
        <f t="shared" si="72"/>
        <v>0</v>
      </c>
      <c r="CS94" s="430">
        <f t="shared" si="72"/>
        <v>0</v>
      </c>
      <c r="CT94" s="430">
        <f t="shared" si="72"/>
        <v>0</v>
      </c>
      <c r="CU94" s="430">
        <f t="shared" si="72"/>
        <v>0</v>
      </c>
      <c r="CV94" s="430">
        <f t="shared" si="72"/>
        <v>0</v>
      </c>
      <c r="CW94" s="430">
        <f t="shared" si="72"/>
        <v>0</v>
      </c>
      <c r="CX94" s="430">
        <f t="shared" si="72"/>
        <v>0</v>
      </c>
      <c r="CY94" s="430">
        <f t="shared" si="72"/>
        <v>0</v>
      </c>
      <c r="CZ94" s="430">
        <f t="shared" si="72"/>
        <v>0</v>
      </c>
      <c r="DA94" s="430">
        <f t="shared" si="72"/>
        <v>0</v>
      </c>
      <c r="DB94" s="430">
        <f t="shared" si="72"/>
        <v>0</v>
      </c>
      <c r="DC94" s="430">
        <f t="shared" si="72"/>
        <v>0</v>
      </c>
      <c r="DD94" s="430">
        <f t="shared" si="72"/>
        <v>0</v>
      </c>
      <c r="DE94" s="430">
        <f t="shared" si="72"/>
        <v>0</v>
      </c>
      <c r="DF94" s="430">
        <f t="shared" si="72"/>
        <v>0</v>
      </c>
    </row>
    <row r="95" spans="1:138" ht="20.100000000000001" customHeight="1">
      <c r="A95" s="404"/>
      <c r="B95" s="402"/>
      <c r="C95" s="829" t="s">
        <v>676</v>
      </c>
      <c r="D95" s="829"/>
      <c r="E95" s="829"/>
      <c r="F95" s="427">
        <v>1</v>
      </c>
      <c r="G95" s="399"/>
      <c r="H95" s="404"/>
      <c r="I95" s="398"/>
      <c r="J95" s="402"/>
      <c r="O95" s="409"/>
    </row>
    <row r="96" spans="1:138" ht="20.100000000000001" customHeight="1">
      <c r="A96" s="404"/>
      <c r="B96" s="402"/>
      <c r="C96" s="829" t="s">
        <v>48</v>
      </c>
      <c r="D96" s="829"/>
      <c r="E96" s="829"/>
      <c r="F96" s="427">
        <v>0</v>
      </c>
      <c r="G96" s="399"/>
      <c r="H96" s="404"/>
      <c r="I96" s="398"/>
      <c r="J96" s="402"/>
      <c r="K96" s="423"/>
      <c r="U96" s="423"/>
      <c r="Y96" s="410"/>
      <c r="AE96" s="423"/>
      <c r="AI96" s="410"/>
      <c r="AO96" s="423"/>
      <c r="AS96" s="410"/>
      <c r="AY96" s="423"/>
      <c r="BC96" s="410"/>
      <c r="BI96" s="423"/>
      <c r="BM96" s="410"/>
      <c r="BS96" s="423"/>
      <c r="BW96" s="410"/>
      <c r="CC96" s="423"/>
      <c r="CG96" s="410"/>
      <c r="CM96" s="423"/>
      <c r="CQ96" s="410"/>
      <c r="CW96" s="423"/>
      <c r="DA96" s="410"/>
    </row>
    <row r="97" spans="1:131" ht="7.5" customHeight="1">
      <c r="A97" s="404"/>
      <c r="B97" s="402"/>
      <c r="C97" s="415"/>
      <c r="D97" s="415"/>
      <c r="E97" s="415"/>
      <c r="F97" s="399"/>
      <c r="G97" s="399"/>
      <c r="H97" s="404"/>
      <c r="I97" s="398"/>
      <c r="J97" s="402"/>
      <c r="K97" s="423"/>
      <c r="U97" s="423"/>
      <c r="Y97" s="410"/>
      <c r="AE97" s="423"/>
      <c r="AI97" s="410"/>
      <c r="AO97" s="423"/>
      <c r="AS97" s="410"/>
      <c r="AY97" s="423"/>
      <c r="BC97" s="410"/>
      <c r="BI97" s="423"/>
      <c r="BM97" s="410"/>
      <c r="BS97" s="423"/>
      <c r="BW97" s="410"/>
      <c r="CC97" s="423"/>
      <c r="CG97" s="410"/>
      <c r="CM97" s="423"/>
      <c r="CQ97" s="410"/>
      <c r="CW97" s="423"/>
      <c r="DA97" s="410"/>
    </row>
    <row r="98" spans="1:131" ht="27" customHeight="1">
      <c r="A98" s="404"/>
      <c r="B98" s="467" t="str">
        <f>Weighting!C22</f>
        <v>EN 9.0</v>
      </c>
      <c r="C98" s="825" t="str">
        <f>Weighting!D22</f>
        <v>RESPONSIBLE PROCUREMENT OF TIMBER</v>
      </c>
      <c r="D98" s="825"/>
      <c r="E98" s="825"/>
      <c r="F98" s="449" t="s">
        <v>170</v>
      </c>
      <c r="G98" s="449"/>
      <c r="H98" s="404"/>
      <c r="I98" s="404"/>
      <c r="J98" s="402"/>
      <c r="K98" s="442">
        <f t="shared" ref="K98:AP98" si="73">K101*$H$147</f>
        <v>0</v>
      </c>
      <c r="L98" s="442">
        <f t="shared" si="73"/>
        <v>0</v>
      </c>
      <c r="M98" s="442">
        <f t="shared" si="73"/>
        <v>0</v>
      </c>
      <c r="N98" s="442">
        <f t="shared" si="73"/>
        <v>0</v>
      </c>
      <c r="O98" s="442">
        <f t="shared" si="73"/>
        <v>0</v>
      </c>
      <c r="P98" s="442">
        <f t="shared" si="73"/>
        <v>0</v>
      </c>
      <c r="Q98" s="442">
        <f t="shared" si="73"/>
        <v>0</v>
      </c>
      <c r="R98" s="442">
        <f t="shared" si="73"/>
        <v>0</v>
      </c>
      <c r="S98" s="442">
        <f t="shared" si="73"/>
        <v>0</v>
      </c>
      <c r="T98" s="442">
        <f t="shared" si="73"/>
        <v>0</v>
      </c>
      <c r="U98" s="442">
        <f t="shared" si="73"/>
        <v>0</v>
      </c>
      <c r="V98" s="442">
        <f t="shared" si="73"/>
        <v>0</v>
      </c>
      <c r="W98" s="442">
        <f t="shared" si="73"/>
        <v>0</v>
      </c>
      <c r="X98" s="442">
        <f t="shared" si="73"/>
        <v>0</v>
      </c>
      <c r="Y98" s="442">
        <f t="shared" si="73"/>
        <v>0</v>
      </c>
      <c r="Z98" s="442">
        <f t="shared" si="73"/>
        <v>0</v>
      </c>
      <c r="AA98" s="442">
        <f t="shared" si="73"/>
        <v>0</v>
      </c>
      <c r="AB98" s="442">
        <f t="shared" si="73"/>
        <v>0</v>
      </c>
      <c r="AC98" s="442">
        <f t="shared" si="73"/>
        <v>0</v>
      </c>
      <c r="AD98" s="442">
        <f t="shared" si="73"/>
        <v>0</v>
      </c>
      <c r="AE98" s="442">
        <f t="shared" si="73"/>
        <v>0</v>
      </c>
      <c r="AF98" s="442">
        <f t="shared" si="73"/>
        <v>0</v>
      </c>
      <c r="AG98" s="442">
        <f t="shared" si="73"/>
        <v>0</v>
      </c>
      <c r="AH98" s="442">
        <f t="shared" si="73"/>
        <v>0</v>
      </c>
      <c r="AI98" s="442">
        <f t="shared" si="73"/>
        <v>0</v>
      </c>
      <c r="AJ98" s="442">
        <f t="shared" si="73"/>
        <v>0</v>
      </c>
      <c r="AK98" s="442">
        <f t="shared" si="73"/>
        <v>0</v>
      </c>
      <c r="AL98" s="442">
        <f t="shared" si="73"/>
        <v>0</v>
      </c>
      <c r="AM98" s="442">
        <f t="shared" si="73"/>
        <v>0</v>
      </c>
      <c r="AN98" s="442">
        <f t="shared" si="73"/>
        <v>0</v>
      </c>
      <c r="AO98" s="442">
        <f t="shared" si="73"/>
        <v>0</v>
      </c>
      <c r="AP98" s="442">
        <f t="shared" si="73"/>
        <v>0</v>
      </c>
      <c r="AQ98" s="442">
        <f t="shared" ref="AQ98:BV98" si="74">AQ101*$H$147</f>
        <v>0</v>
      </c>
      <c r="AR98" s="442">
        <f t="shared" si="74"/>
        <v>0</v>
      </c>
      <c r="AS98" s="442">
        <f t="shared" si="74"/>
        <v>0</v>
      </c>
      <c r="AT98" s="442">
        <f t="shared" si="74"/>
        <v>0</v>
      </c>
      <c r="AU98" s="442">
        <f t="shared" si="74"/>
        <v>0</v>
      </c>
      <c r="AV98" s="442">
        <f t="shared" si="74"/>
        <v>0</v>
      </c>
      <c r="AW98" s="442">
        <f t="shared" si="74"/>
        <v>0</v>
      </c>
      <c r="AX98" s="442">
        <f t="shared" si="74"/>
        <v>0</v>
      </c>
      <c r="AY98" s="442">
        <f t="shared" si="74"/>
        <v>0</v>
      </c>
      <c r="AZ98" s="442">
        <f t="shared" si="74"/>
        <v>0</v>
      </c>
      <c r="BA98" s="442">
        <f t="shared" si="74"/>
        <v>0</v>
      </c>
      <c r="BB98" s="442">
        <f t="shared" si="74"/>
        <v>0</v>
      </c>
      <c r="BC98" s="442">
        <f t="shared" si="74"/>
        <v>0</v>
      </c>
      <c r="BD98" s="442">
        <f t="shared" si="74"/>
        <v>0</v>
      </c>
      <c r="BE98" s="442">
        <f t="shared" si="74"/>
        <v>0</v>
      </c>
      <c r="BF98" s="442">
        <f t="shared" si="74"/>
        <v>0</v>
      </c>
      <c r="BG98" s="442">
        <f t="shared" si="74"/>
        <v>0</v>
      </c>
      <c r="BH98" s="442">
        <f t="shared" si="74"/>
        <v>0</v>
      </c>
      <c r="BI98" s="442">
        <f t="shared" si="74"/>
        <v>0</v>
      </c>
      <c r="BJ98" s="442">
        <f t="shared" si="74"/>
        <v>0</v>
      </c>
      <c r="BK98" s="442">
        <f t="shared" si="74"/>
        <v>0</v>
      </c>
      <c r="BL98" s="442">
        <f t="shared" si="74"/>
        <v>0</v>
      </c>
      <c r="BM98" s="442">
        <f t="shared" si="74"/>
        <v>0</v>
      </c>
      <c r="BN98" s="442">
        <f t="shared" si="74"/>
        <v>0</v>
      </c>
      <c r="BO98" s="442">
        <f t="shared" si="74"/>
        <v>0</v>
      </c>
      <c r="BP98" s="442">
        <f t="shared" si="74"/>
        <v>0</v>
      </c>
      <c r="BQ98" s="442">
        <f t="shared" si="74"/>
        <v>0</v>
      </c>
      <c r="BR98" s="442">
        <f t="shared" si="74"/>
        <v>0</v>
      </c>
      <c r="BS98" s="442">
        <f t="shared" si="74"/>
        <v>0</v>
      </c>
      <c r="BT98" s="442">
        <f t="shared" si="74"/>
        <v>0</v>
      </c>
      <c r="BU98" s="442">
        <f t="shared" si="74"/>
        <v>0</v>
      </c>
      <c r="BV98" s="442">
        <f t="shared" si="74"/>
        <v>0</v>
      </c>
      <c r="BW98" s="442">
        <f t="shared" ref="BW98:DF98" si="75">BW101*$H$147</f>
        <v>0</v>
      </c>
      <c r="BX98" s="442">
        <f t="shared" si="75"/>
        <v>0</v>
      </c>
      <c r="BY98" s="442">
        <f t="shared" si="75"/>
        <v>0</v>
      </c>
      <c r="BZ98" s="442">
        <f t="shared" si="75"/>
        <v>0</v>
      </c>
      <c r="CA98" s="442">
        <f t="shared" si="75"/>
        <v>0</v>
      </c>
      <c r="CB98" s="442">
        <f t="shared" si="75"/>
        <v>0</v>
      </c>
      <c r="CC98" s="442">
        <f t="shared" si="75"/>
        <v>0</v>
      </c>
      <c r="CD98" s="442">
        <f t="shared" si="75"/>
        <v>0</v>
      </c>
      <c r="CE98" s="442">
        <f t="shared" si="75"/>
        <v>0</v>
      </c>
      <c r="CF98" s="442">
        <f t="shared" si="75"/>
        <v>0</v>
      </c>
      <c r="CG98" s="442">
        <f t="shared" si="75"/>
        <v>0</v>
      </c>
      <c r="CH98" s="442">
        <f t="shared" si="75"/>
        <v>0</v>
      </c>
      <c r="CI98" s="442">
        <f t="shared" si="75"/>
        <v>0</v>
      </c>
      <c r="CJ98" s="442">
        <f t="shared" si="75"/>
        <v>0</v>
      </c>
      <c r="CK98" s="442">
        <f t="shared" si="75"/>
        <v>0</v>
      </c>
      <c r="CL98" s="442">
        <f t="shared" si="75"/>
        <v>0</v>
      </c>
      <c r="CM98" s="442">
        <f t="shared" si="75"/>
        <v>0</v>
      </c>
      <c r="CN98" s="442">
        <f t="shared" si="75"/>
        <v>0</v>
      </c>
      <c r="CO98" s="442">
        <f t="shared" si="75"/>
        <v>0</v>
      </c>
      <c r="CP98" s="442">
        <f t="shared" si="75"/>
        <v>0</v>
      </c>
      <c r="CQ98" s="442">
        <f t="shared" si="75"/>
        <v>0</v>
      </c>
      <c r="CR98" s="442">
        <f t="shared" si="75"/>
        <v>0</v>
      </c>
      <c r="CS98" s="442">
        <f t="shared" si="75"/>
        <v>0</v>
      </c>
      <c r="CT98" s="442">
        <f t="shared" si="75"/>
        <v>0</v>
      </c>
      <c r="CU98" s="442">
        <f t="shared" si="75"/>
        <v>0</v>
      </c>
      <c r="CV98" s="442">
        <f t="shared" si="75"/>
        <v>0</v>
      </c>
      <c r="CW98" s="442">
        <f t="shared" si="75"/>
        <v>0</v>
      </c>
      <c r="CX98" s="442">
        <f t="shared" si="75"/>
        <v>0</v>
      </c>
      <c r="CY98" s="442">
        <f t="shared" si="75"/>
        <v>0</v>
      </c>
      <c r="CZ98" s="442">
        <f t="shared" si="75"/>
        <v>0</v>
      </c>
      <c r="DA98" s="442">
        <f t="shared" si="75"/>
        <v>0</v>
      </c>
      <c r="DB98" s="442">
        <f t="shared" si="75"/>
        <v>0</v>
      </c>
      <c r="DC98" s="442">
        <f t="shared" si="75"/>
        <v>0</v>
      </c>
      <c r="DD98" s="442">
        <f t="shared" si="75"/>
        <v>0</v>
      </c>
      <c r="DE98" s="442">
        <f t="shared" si="75"/>
        <v>0</v>
      </c>
      <c r="DF98" s="442">
        <f t="shared" si="75"/>
        <v>0</v>
      </c>
    </row>
    <row r="99" spans="1:131" ht="3.75" customHeight="1">
      <c r="A99" s="404"/>
      <c r="B99" s="852"/>
      <c r="C99" s="852"/>
      <c r="D99" s="852"/>
      <c r="E99" s="852"/>
      <c r="F99" s="852"/>
      <c r="G99" s="468"/>
      <c r="H99" s="404"/>
      <c r="I99" s="398"/>
      <c r="J99" s="402"/>
      <c r="K99" s="423"/>
      <c r="U99" s="423"/>
      <c r="Y99" s="410"/>
      <c r="AE99" s="423"/>
      <c r="AI99" s="410"/>
      <c r="AO99" s="423"/>
      <c r="AS99" s="410"/>
      <c r="AY99" s="423"/>
      <c r="BC99" s="410"/>
      <c r="BI99" s="423"/>
      <c r="BM99" s="410"/>
      <c r="BS99" s="423"/>
      <c r="BW99" s="410"/>
      <c r="CC99" s="423"/>
      <c r="CG99" s="410"/>
      <c r="CM99" s="423"/>
      <c r="CQ99" s="410"/>
      <c r="CW99" s="423"/>
      <c r="DA99" s="410"/>
    </row>
    <row r="100" spans="1:131" s="401" customFormat="1" ht="30" customHeight="1" thickBot="1">
      <c r="A100" s="398"/>
      <c r="B100" s="443"/>
      <c r="C100" s="830" t="s">
        <v>677</v>
      </c>
      <c r="D100" s="830"/>
      <c r="E100" s="830"/>
      <c r="F100" s="424">
        <v>3</v>
      </c>
      <c r="G100" s="399"/>
      <c r="H100" s="398"/>
      <c r="I100" s="398"/>
      <c r="J100" s="399"/>
      <c r="K100" s="400"/>
      <c r="O100" s="410"/>
      <c r="U100" s="400"/>
      <c r="Y100" s="410"/>
      <c r="AE100" s="400"/>
      <c r="AI100" s="410"/>
      <c r="AO100" s="400"/>
      <c r="AS100" s="410"/>
      <c r="AY100" s="400"/>
      <c r="BC100" s="410"/>
      <c r="BI100" s="400"/>
      <c r="BM100" s="410"/>
      <c r="BS100" s="400"/>
      <c r="BW100" s="410"/>
      <c r="CC100" s="400"/>
      <c r="CG100" s="410"/>
      <c r="CM100" s="400"/>
      <c r="CQ100" s="410"/>
      <c r="CW100" s="400"/>
      <c r="DA100" s="410"/>
    </row>
    <row r="101" spans="1:131" s="401" customFormat="1" ht="30" customHeight="1" thickBot="1">
      <c r="A101" s="398"/>
      <c r="B101" s="399"/>
      <c r="C101" s="828" t="s">
        <v>678</v>
      </c>
      <c r="D101" s="828"/>
      <c r="E101" s="828"/>
      <c r="F101" s="425">
        <v>2</v>
      </c>
      <c r="G101" s="399"/>
      <c r="H101" s="398"/>
      <c r="I101" s="128">
        <v>0</v>
      </c>
      <c r="J101" s="399"/>
      <c r="K101" s="430">
        <f t="shared" ref="K101:T101" si="76">$I$101</f>
        <v>0</v>
      </c>
      <c r="L101" s="430">
        <f t="shared" si="76"/>
        <v>0</v>
      </c>
      <c r="M101" s="430">
        <f t="shared" si="76"/>
        <v>0</v>
      </c>
      <c r="N101" s="430">
        <f t="shared" si="76"/>
        <v>0</v>
      </c>
      <c r="O101" s="430">
        <f t="shared" si="76"/>
        <v>0</v>
      </c>
      <c r="P101" s="430">
        <f t="shared" si="76"/>
        <v>0</v>
      </c>
      <c r="Q101" s="430">
        <f t="shared" si="76"/>
        <v>0</v>
      </c>
      <c r="R101" s="430">
        <f t="shared" si="76"/>
        <v>0</v>
      </c>
      <c r="S101" s="430">
        <f t="shared" si="76"/>
        <v>0</v>
      </c>
      <c r="T101" s="430">
        <f t="shared" si="76"/>
        <v>0</v>
      </c>
      <c r="U101" s="430">
        <f t="shared" ref="U101:CF101" si="77">$I$101</f>
        <v>0</v>
      </c>
      <c r="V101" s="430">
        <f t="shared" si="77"/>
        <v>0</v>
      </c>
      <c r="W101" s="430">
        <f t="shared" si="77"/>
        <v>0</v>
      </c>
      <c r="X101" s="430">
        <f t="shared" si="77"/>
        <v>0</v>
      </c>
      <c r="Y101" s="430">
        <f t="shared" si="77"/>
        <v>0</v>
      </c>
      <c r="Z101" s="430">
        <f t="shared" si="77"/>
        <v>0</v>
      </c>
      <c r="AA101" s="430">
        <f t="shared" si="77"/>
        <v>0</v>
      </c>
      <c r="AB101" s="430">
        <f t="shared" si="77"/>
        <v>0</v>
      </c>
      <c r="AC101" s="430">
        <f t="shared" si="77"/>
        <v>0</v>
      </c>
      <c r="AD101" s="430">
        <f t="shared" si="77"/>
        <v>0</v>
      </c>
      <c r="AE101" s="430">
        <f t="shared" si="77"/>
        <v>0</v>
      </c>
      <c r="AF101" s="430">
        <f t="shared" si="77"/>
        <v>0</v>
      </c>
      <c r="AG101" s="430">
        <f t="shared" si="77"/>
        <v>0</v>
      </c>
      <c r="AH101" s="430">
        <f t="shared" si="77"/>
        <v>0</v>
      </c>
      <c r="AI101" s="430">
        <f t="shared" si="77"/>
        <v>0</v>
      </c>
      <c r="AJ101" s="430">
        <f t="shared" si="77"/>
        <v>0</v>
      </c>
      <c r="AK101" s="430">
        <f t="shared" si="77"/>
        <v>0</v>
      </c>
      <c r="AL101" s="430">
        <f t="shared" si="77"/>
        <v>0</v>
      </c>
      <c r="AM101" s="430">
        <f t="shared" si="77"/>
        <v>0</v>
      </c>
      <c r="AN101" s="430">
        <f t="shared" si="77"/>
        <v>0</v>
      </c>
      <c r="AO101" s="430">
        <f t="shared" si="77"/>
        <v>0</v>
      </c>
      <c r="AP101" s="430">
        <f t="shared" si="77"/>
        <v>0</v>
      </c>
      <c r="AQ101" s="430">
        <f t="shared" si="77"/>
        <v>0</v>
      </c>
      <c r="AR101" s="430">
        <f t="shared" si="77"/>
        <v>0</v>
      </c>
      <c r="AS101" s="430">
        <f t="shared" si="77"/>
        <v>0</v>
      </c>
      <c r="AT101" s="430">
        <f t="shared" si="77"/>
        <v>0</v>
      </c>
      <c r="AU101" s="430">
        <f t="shared" si="77"/>
        <v>0</v>
      </c>
      <c r="AV101" s="430">
        <f t="shared" si="77"/>
        <v>0</v>
      </c>
      <c r="AW101" s="430">
        <f t="shared" si="77"/>
        <v>0</v>
      </c>
      <c r="AX101" s="430">
        <f t="shared" si="77"/>
        <v>0</v>
      </c>
      <c r="AY101" s="430">
        <f t="shared" si="77"/>
        <v>0</v>
      </c>
      <c r="AZ101" s="430">
        <f t="shared" si="77"/>
        <v>0</v>
      </c>
      <c r="BA101" s="430">
        <f t="shared" si="77"/>
        <v>0</v>
      </c>
      <c r="BB101" s="430">
        <f t="shared" si="77"/>
        <v>0</v>
      </c>
      <c r="BC101" s="430">
        <f t="shared" si="77"/>
        <v>0</v>
      </c>
      <c r="BD101" s="430">
        <f t="shared" si="77"/>
        <v>0</v>
      </c>
      <c r="BE101" s="430">
        <f t="shared" si="77"/>
        <v>0</v>
      </c>
      <c r="BF101" s="430">
        <f t="shared" si="77"/>
        <v>0</v>
      </c>
      <c r="BG101" s="430">
        <f t="shared" si="77"/>
        <v>0</v>
      </c>
      <c r="BH101" s="430">
        <f t="shared" si="77"/>
        <v>0</v>
      </c>
      <c r="BI101" s="430">
        <f t="shared" si="77"/>
        <v>0</v>
      </c>
      <c r="BJ101" s="430">
        <f t="shared" si="77"/>
        <v>0</v>
      </c>
      <c r="BK101" s="430">
        <f t="shared" si="77"/>
        <v>0</v>
      </c>
      <c r="BL101" s="430">
        <f t="shared" si="77"/>
        <v>0</v>
      </c>
      <c r="BM101" s="430">
        <f t="shared" si="77"/>
        <v>0</v>
      </c>
      <c r="BN101" s="430">
        <f t="shared" si="77"/>
        <v>0</v>
      </c>
      <c r="BO101" s="430">
        <f t="shared" si="77"/>
        <v>0</v>
      </c>
      <c r="BP101" s="430">
        <f t="shared" si="77"/>
        <v>0</v>
      </c>
      <c r="BQ101" s="430">
        <f t="shared" si="77"/>
        <v>0</v>
      </c>
      <c r="BR101" s="430">
        <f t="shared" si="77"/>
        <v>0</v>
      </c>
      <c r="BS101" s="430">
        <f t="shared" si="77"/>
        <v>0</v>
      </c>
      <c r="BT101" s="430">
        <f t="shared" si="77"/>
        <v>0</v>
      </c>
      <c r="BU101" s="430">
        <f t="shared" si="77"/>
        <v>0</v>
      </c>
      <c r="BV101" s="430">
        <f t="shared" si="77"/>
        <v>0</v>
      </c>
      <c r="BW101" s="430">
        <f t="shared" si="77"/>
        <v>0</v>
      </c>
      <c r="BX101" s="430">
        <f t="shared" si="77"/>
        <v>0</v>
      </c>
      <c r="BY101" s="430">
        <f t="shared" si="77"/>
        <v>0</v>
      </c>
      <c r="BZ101" s="430">
        <f t="shared" si="77"/>
        <v>0</v>
      </c>
      <c r="CA101" s="430">
        <f t="shared" si="77"/>
        <v>0</v>
      </c>
      <c r="CB101" s="430">
        <f t="shared" si="77"/>
        <v>0</v>
      </c>
      <c r="CC101" s="430">
        <f t="shared" si="77"/>
        <v>0</v>
      </c>
      <c r="CD101" s="430">
        <f t="shared" si="77"/>
        <v>0</v>
      </c>
      <c r="CE101" s="430">
        <f t="shared" si="77"/>
        <v>0</v>
      </c>
      <c r="CF101" s="430">
        <f t="shared" si="77"/>
        <v>0</v>
      </c>
      <c r="CG101" s="430">
        <f t="shared" ref="CG101:DF101" si="78">$I$101</f>
        <v>0</v>
      </c>
      <c r="CH101" s="430">
        <f t="shared" si="78"/>
        <v>0</v>
      </c>
      <c r="CI101" s="430">
        <f t="shared" si="78"/>
        <v>0</v>
      </c>
      <c r="CJ101" s="430">
        <f t="shared" si="78"/>
        <v>0</v>
      </c>
      <c r="CK101" s="430">
        <f t="shared" si="78"/>
        <v>0</v>
      </c>
      <c r="CL101" s="430">
        <f t="shared" si="78"/>
        <v>0</v>
      </c>
      <c r="CM101" s="430">
        <f t="shared" si="78"/>
        <v>0</v>
      </c>
      <c r="CN101" s="430">
        <f t="shared" si="78"/>
        <v>0</v>
      </c>
      <c r="CO101" s="430">
        <f t="shared" si="78"/>
        <v>0</v>
      </c>
      <c r="CP101" s="430">
        <f t="shared" si="78"/>
        <v>0</v>
      </c>
      <c r="CQ101" s="430">
        <f t="shared" si="78"/>
        <v>0</v>
      </c>
      <c r="CR101" s="430">
        <f t="shared" si="78"/>
        <v>0</v>
      </c>
      <c r="CS101" s="430">
        <f t="shared" si="78"/>
        <v>0</v>
      </c>
      <c r="CT101" s="430">
        <f t="shared" si="78"/>
        <v>0</v>
      </c>
      <c r="CU101" s="430">
        <f t="shared" si="78"/>
        <v>0</v>
      </c>
      <c r="CV101" s="430">
        <f t="shared" si="78"/>
        <v>0</v>
      </c>
      <c r="CW101" s="430">
        <f t="shared" si="78"/>
        <v>0</v>
      </c>
      <c r="CX101" s="430">
        <f t="shared" si="78"/>
        <v>0</v>
      </c>
      <c r="CY101" s="430">
        <f t="shared" si="78"/>
        <v>0</v>
      </c>
      <c r="CZ101" s="430">
        <f t="shared" si="78"/>
        <v>0</v>
      </c>
      <c r="DA101" s="430">
        <f t="shared" si="78"/>
        <v>0</v>
      </c>
      <c r="DB101" s="430">
        <f t="shared" si="78"/>
        <v>0</v>
      </c>
      <c r="DC101" s="430">
        <f t="shared" si="78"/>
        <v>0</v>
      </c>
      <c r="DD101" s="430">
        <f t="shared" si="78"/>
        <v>0</v>
      </c>
      <c r="DE101" s="430">
        <f t="shared" si="78"/>
        <v>0</v>
      </c>
      <c r="DF101" s="430">
        <f t="shared" si="78"/>
        <v>0</v>
      </c>
    </row>
    <row r="102" spans="1:131" s="401" customFormat="1" ht="30" customHeight="1">
      <c r="A102" s="398"/>
      <c r="B102" s="399"/>
      <c r="C102" s="828" t="s">
        <v>679</v>
      </c>
      <c r="D102" s="828"/>
      <c r="E102" s="828"/>
      <c r="F102" s="425">
        <v>1</v>
      </c>
      <c r="G102" s="399"/>
      <c r="H102" s="398"/>
      <c r="I102" s="398"/>
      <c r="J102" s="399"/>
      <c r="K102" s="400"/>
      <c r="O102" s="410"/>
      <c r="U102" s="400"/>
      <c r="Y102" s="410"/>
      <c r="AE102" s="400"/>
      <c r="AI102" s="410"/>
      <c r="AO102" s="400"/>
      <c r="AS102" s="410"/>
      <c r="AY102" s="400"/>
      <c r="BC102" s="410"/>
      <c r="BI102" s="400"/>
      <c r="BM102" s="410"/>
      <c r="BS102" s="400"/>
      <c r="BW102" s="410"/>
      <c r="CC102" s="400"/>
      <c r="CG102" s="410"/>
      <c r="CM102" s="400"/>
      <c r="CQ102" s="410"/>
      <c r="CW102" s="400"/>
      <c r="DA102" s="410"/>
    </row>
    <row r="103" spans="1:131" s="401" customFormat="1" ht="30" customHeight="1">
      <c r="A103" s="398"/>
      <c r="B103" s="399"/>
      <c r="C103" s="829" t="s">
        <v>48</v>
      </c>
      <c r="D103" s="829"/>
      <c r="E103" s="829"/>
      <c r="F103" s="427">
        <v>0</v>
      </c>
      <c r="G103" s="399"/>
      <c r="H103" s="398"/>
      <c r="I103" s="398"/>
      <c r="J103" s="399"/>
      <c r="K103" s="407"/>
      <c r="L103" s="407"/>
      <c r="M103" s="407"/>
      <c r="N103" s="407"/>
      <c r="O103" s="429"/>
      <c r="P103" s="407"/>
      <c r="Q103" s="407"/>
      <c r="R103" s="407"/>
      <c r="S103" s="407"/>
      <c r="T103" s="407"/>
      <c r="U103" s="407"/>
      <c r="V103" s="407"/>
      <c r="W103" s="407"/>
      <c r="X103" s="407"/>
      <c r="Y103" s="429"/>
      <c r="Z103" s="407"/>
      <c r="AA103" s="407"/>
      <c r="AB103" s="407"/>
      <c r="AC103" s="407"/>
      <c r="AD103" s="407"/>
      <c r="AE103" s="407"/>
      <c r="AF103" s="407"/>
      <c r="AG103" s="407"/>
      <c r="AH103" s="407"/>
      <c r="AI103" s="429"/>
      <c r="AJ103" s="407"/>
      <c r="AK103" s="407"/>
      <c r="AL103" s="407"/>
      <c r="AM103" s="407"/>
      <c r="AN103" s="407"/>
      <c r="AO103" s="407"/>
      <c r="AP103" s="407"/>
      <c r="AQ103" s="407"/>
      <c r="AR103" s="407"/>
      <c r="AS103" s="429"/>
      <c r="AT103" s="407"/>
      <c r="AU103" s="407"/>
      <c r="AV103" s="407"/>
      <c r="AW103" s="407"/>
      <c r="AX103" s="407"/>
      <c r="AY103" s="407"/>
      <c r="AZ103" s="407"/>
      <c r="BA103" s="407"/>
      <c r="BB103" s="407"/>
      <c r="BC103" s="429"/>
      <c r="BD103" s="407"/>
      <c r="BE103" s="407"/>
      <c r="BF103" s="407"/>
      <c r="BG103" s="407"/>
      <c r="BH103" s="407"/>
      <c r="BI103" s="407"/>
      <c r="BJ103" s="407"/>
      <c r="BK103" s="407"/>
      <c r="BL103" s="407"/>
      <c r="BM103" s="429"/>
      <c r="BN103" s="407"/>
      <c r="BO103" s="407"/>
      <c r="BP103" s="407"/>
      <c r="BQ103" s="407"/>
      <c r="BR103" s="407"/>
      <c r="BS103" s="407"/>
      <c r="BT103" s="407"/>
      <c r="BU103" s="407"/>
      <c r="BV103" s="407"/>
      <c r="BW103" s="429"/>
      <c r="BX103" s="407"/>
      <c r="BY103" s="407"/>
      <c r="BZ103" s="407"/>
      <c r="CA103" s="407"/>
      <c r="CB103" s="407"/>
      <c r="CC103" s="407"/>
      <c r="CD103" s="407"/>
      <c r="CE103" s="407"/>
      <c r="CF103" s="407"/>
      <c r="CG103" s="429"/>
      <c r="CH103" s="407"/>
      <c r="CI103" s="407"/>
      <c r="CJ103" s="407"/>
      <c r="CK103" s="407"/>
      <c r="CL103" s="407"/>
      <c r="CM103" s="407"/>
      <c r="CN103" s="407"/>
      <c r="CO103" s="407"/>
      <c r="CP103" s="407"/>
      <c r="CQ103" s="429"/>
      <c r="CR103" s="407"/>
      <c r="CS103" s="407"/>
      <c r="CT103" s="407"/>
      <c r="CU103" s="407"/>
      <c r="CV103" s="407"/>
      <c r="CW103" s="407"/>
      <c r="CX103" s="407"/>
      <c r="CY103" s="407"/>
      <c r="CZ103" s="407"/>
      <c r="DA103" s="429"/>
      <c r="DB103" s="407"/>
      <c r="DC103" s="407"/>
      <c r="DD103" s="407"/>
      <c r="DE103" s="407"/>
      <c r="DF103" s="407"/>
      <c r="DG103" s="407"/>
      <c r="DH103" s="407"/>
      <c r="DI103" s="407"/>
      <c r="DJ103" s="407"/>
      <c r="DK103" s="407"/>
      <c r="DL103" s="407"/>
      <c r="DM103" s="407"/>
      <c r="DN103" s="407"/>
      <c r="DO103" s="407"/>
      <c r="DP103" s="407"/>
      <c r="DQ103" s="407"/>
      <c r="DR103" s="407"/>
      <c r="DS103" s="407"/>
      <c r="DT103" s="407"/>
      <c r="DU103" s="407"/>
      <c r="DV103" s="407"/>
      <c r="DW103" s="407"/>
      <c r="DX103" s="407"/>
      <c r="DY103" s="407"/>
      <c r="DZ103" s="407"/>
      <c r="EA103" s="407"/>
    </row>
    <row r="104" spans="1:131" ht="18" customHeight="1">
      <c r="A104" s="404"/>
      <c r="B104" s="402"/>
      <c r="C104" s="402"/>
      <c r="D104" s="402"/>
      <c r="E104" s="398"/>
      <c r="F104" s="404"/>
      <c r="G104" s="404"/>
      <c r="H104" s="404"/>
      <c r="I104" s="399"/>
      <c r="J104" s="402"/>
      <c r="K104" s="403" t="str">
        <f t="shared" ref="K104:AP104" si="79">K4</f>
        <v>UNIT 1</v>
      </c>
      <c r="L104" s="403" t="str">
        <f t="shared" si="79"/>
        <v>UNIT 2</v>
      </c>
      <c r="M104" s="403" t="str">
        <f t="shared" si="79"/>
        <v>UNIT 3</v>
      </c>
      <c r="N104" s="403" t="str">
        <f t="shared" si="79"/>
        <v>UNIT 4</v>
      </c>
      <c r="O104" s="403" t="str">
        <f t="shared" si="79"/>
        <v>UNIT 5</v>
      </c>
      <c r="P104" s="403" t="str">
        <f t="shared" si="79"/>
        <v>UNIT 6</v>
      </c>
      <c r="Q104" s="403" t="str">
        <f t="shared" si="79"/>
        <v>UNIT 7</v>
      </c>
      <c r="R104" s="403" t="str">
        <f t="shared" si="79"/>
        <v>UNIT 8</v>
      </c>
      <c r="S104" s="403" t="str">
        <f t="shared" si="79"/>
        <v>UNIT 9</v>
      </c>
      <c r="T104" s="403" t="str">
        <f t="shared" si="79"/>
        <v>UNIT 10</v>
      </c>
      <c r="U104" s="403" t="str">
        <f t="shared" si="79"/>
        <v>UNIT 11</v>
      </c>
      <c r="V104" s="403" t="str">
        <f t="shared" si="79"/>
        <v>UNIT 12</v>
      </c>
      <c r="W104" s="403" t="str">
        <f t="shared" si="79"/>
        <v>UNIT 13</v>
      </c>
      <c r="X104" s="403" t="str">
        <f t="shared" si="79"/>
        <v>UNIT 14</v>
      </c>
      <c r="Y104" s="403" t="str">
        <f t="shared" si="79"/>
        <v>UNIT 15</v>
      </c>
      <c r="Z104" s="403" t="str">
        <f t="shared" si="79"/>
        <v>UNIT 16</v>
      </c>
      <c r="AA104" s="403" t="str">
        <f t="shared" si="79"/>
        <v>UNIT 17</v>
      </c>
      <c r="AB104" s="403" t="str">
        <f t="shared" si="79"/>
        <v>UNIT 18</v>
      </c>
      <c r="AC104" s="403" t="str">
        <f t="shared" si="79"/>
        <v>UNIT 19</v>
      </c>
      <c r="AD104" s="403" t="str">
        <f t="shared" si="79"/>
        <v>UNIT 20</v>
      </c>
      <c r="AE104" s="403" t="str">
        <f t="shared" si="79"/>
        <v>UNIT 21</v>
      </c>
      <c r="AF104" s="403" t="str">
        <f t="shared" si="79"/>
        <v>UNIT 22</v>
      </c>
      <c r="AG104" s="403" t="str">
        <f t="shared" si="79"/>
        <v>UNIT 23</v>
      </c>
      <c r="AH104" s="403" t="str">
        <f t="shared" si="79"/>
        <v>UNIT 24</v>
      </c>
      <c r="AI104" s="403" t="str">
        <f t="shared" si="79"/>
        <v>UNIT 25</v>
      </c>
      <c r="AJ104" s="403" t="str">
        <f t="shared" si="79"/>
        <v>UNIT 26</v>
      </c>
      <c r="AK104" s="403" t="str">
        <f t="shared" si="79"/>
        <v>UNIT 27</v>
      </c>
      <c r="AL104" s="403" t="str">
        <f t="shared" si="79"/>
        <v>UNIT 28</v>
      </c>
      <c r="AM104" s="403" t="str">
        <f t="shared" si="79"/>
        <v>UNIT 29</v>
      </c>
      <c r="AN104" s="403" t="str">
        <f t="shared" si="79"/>
        <v>UNIT 30</v>
      </c>
      <c r="AO104" s="403" t="str">
        <f t="shared" si="79"/>
        <v>UNIT 31</v>
      </c>
      <c r="AP104" s="403" t="str">
        <f t="shared" si="79"/>
        <v>UNIT 32</v>
      </c>
      <c r="AQ104" s="403" t="str">
        <f t="shared" ref="AQ104:BV104" si="80">AQ4</f>
        <v>UNIT 33</v>
      </c>
      <c r="AR104" s="403" t="str">
        <f t="shared" si="80"/>
        <v>UNIT 34</v>
      </c>
      <c r="AS104" s="403" t="str">
        <f t="shared" si="80"/>
        <v>UNIT 35</v>
      </c>
      <c r="AT104" s="403" t="str">
        <f t="shared" si="80"/>
        <v>UNIT 36</v>
      </c>
      <c r="AU104" s="403" t="str">
        <f t="shared" si="80"/>
        <v>UNIT 37</v>
      </c>
      <c r="AV104" s="403" t="str">
        <f t="shared" si="80"/>
        <v>UNIT 38</v>
      </c>
      <c r="AW104" s="403" t="str">
        <f t="shared" si="80"/>
        <v>UNIT 39</v>
      </c>
      <c r="AX104" s="403" t="str">
        <f t="shared" si="80"/>
        <v>UNIT 40</v>
      </c>
      <c r="AY104" s="403" t="str">
        <f t="shared" si="80"/>
        <v>UNIT 41</v>
      </c>
      <c r="AZ104" s="403" t="str">
        <f t="shared" si="80"/>
        <v>UNIT 42</v>
      </c>
      <c r="BA104" s="403" t="str">
        <f t="shared" si="80"/>
        <v>UNIT 43</v>
      </c>
      <c r="BB104" s="403" t="str">
        <f t="shared" si="80"/>
        <v>UNIT 44</v>
      </c>
      <c r="BC104" s="403" t="str">
        <f t="shared" si="80"/>
        <v>UNIT 45</v>
      </c>
      <c r="BD104" s="403" t="str">
        <f t="shared" si="80"/>
        <v>UNIT 46</v>
      </c>
      <c r="BE104" s="403" t="str">
        <f t="shared" si="80"/>
        <v>UNIT 47</v>
      </c>
      <c r="BF104" s="403" t="str">
        <f t="shared" si="80"/>
        <v>UNIT 48</v>
      </c>
      <c r="BG104" s="403" t="str">
        <f t="shared" si="80"/>
        <v>UNIT 49</v>
      </c>
      <c r="BH104" s="403" t="str">
        <f t="shared" si="80"/>
        <v>UNIT 50</v>
      </c>
      <c r="BI104" s="403" t="str">
        <f t="shared" si="80"/>
        <v>UNIT 51</v>
      </c>
      <c r="BJ104" s="403" t="str">
        <f t="shared" si="80"/>
        <v>UNIT 52</v>
      </c>
      <c r="BK104" s="403" t="str">
        <f t="shared" si="80"/>
        <v>UNIT 53</v>
      </c>
      <c r="BL104" s="403" t="str">
        <f t="shared" si="80"/>
        <v>UNIT 54</v>
      </c>
      <c r="BM104" s="403" t="str">
        <f t="shared" si="80"/>
        <v>UNIT 55</v>
      </c>
      <c r="BN104" s="403" t="str">
        <f t="shared" si="80"/>
        <v>UNIT 56</v>
      </c>
      <c r="BO104" s="403" t="str">
        <f t="shared" si="80"/>
        <v>UNIT 57</v>
      </c>
      <c r="BP104" s="403" t="str">
        <f t="shared" si="80"/>
        <v>UNIT 58</v>
      </c>
      <c r="BQ104" s="403" t="str">
        <f t="shared" si="80"/>
        <v>UNIT 59</v>
      </c>
      <c r="BR104" s="403" t="str">
        <f t="shared" si="80"/>
        <v>UNIT 60</v>
      </c>
      <c r="BS104" s="403" t="str">
        <f t="shared" si="80"/>
        <v>UNIT 61</v>
      </c>
      <c r="BT104" s="403" t="str">
        <f t="shared" si="80"/>
        <v>UNIT 62</v>
      </c>
      <c r="BU104" s="403" t="str">
        <f t="shared" si="80"/>
        <v>UNIT 63</v>
      </c>
      <c r="BV104" s="403" t="str">
        <f t="shared" si="80"/>
        <v>UNIT 64</v>
      </c>
      <c r="BW104" s="403" t="str">
        <f t="shared" ref="BW104:DF104" si="81">BW4</f>
        <v>UNIT 65</v>
      </c>
      <c r="BX104" s="403" t="str">
        <f t="shared" si="81"/>
        <v>UNIT 66</v>
      </c>
      <c r="BY104" s="403" t="str">
        <f t="shared" si="81"/>
        <v>UNIT 67</v>
      </c>
      <c r="BZ104" s="403" t="str">
        <f t="shared" si="81"/>
        <v>UNIT 68</v>
      </c>
      <c r="CA104" s="403" t="str">
        <f t="shared" si="81"/>
        <v>UNIT 69</v>
      </c>
      <c r="CB104" s="403" t="str">
        <f t="shared" si="81"/>
        <v>UNIT 70</v>
      </c>
      <c r="CC104" s="403" t="str">
        <f t="shared" si="81"/>
        <v>UNIT 71</v>
      </c>
      <c r="CD104" s="403" t="str">
        <f t="shared" si="81"/>
        <v>UNIT 72</v>
      </c>
      <c r="CE104" s="403" t="str">
        <f t="shared" si="81"/>
        <v>UNIT 73</v>
      </c>
      <c r="CF104" s="403" t="str">
        <f t="shared" si="81"/>
        <v>UNIT 74</v>
      </c>
      <c r="CG104" s="403" t="str">
        <f t="shared" si="81"/>
        <v>UNIT 75</v>
      </c>
      <c r="CH104" s="403" t="str">
        <f t="shared" si="81"/>
        <v>UNIT 76</v>
      </c>
      <c r="CI104" s="403" t="str">
        <f t="shared" si="81"/>
        <v>UNIT 77</v>
      </c>
      <c r="CJ104" s="403" t="str">
        <f t="shared" si="81"/>
        <v>UNIT 78</v>
      </c>
      <c r="CK104" s="403" t="str">
        <f t="shared" si="81"/>
        <v>UNIT 79</v>
      </c>
      <c r="CL104" s="403" t="str">
        <f t="shared" si="81"/>
        <v>UNIT 80</v>
      </c>
      <c r="CM104" s="403" t="str">
        <f t="shared" si="81"/>
        <v>UNIT 81</v>
      </c>
      <c r="CN104" s="403" t="str">
        <f t="shared" si="81"/>
        <v>UNIT 82</v>
      </c>
      <c r="CO104" s="403" t="str">
        <f t="shared" si="81"/>
        <v>UNIT 83</v>
      </c>
      <c r="CP104" s="403" t="str">
        <f t="shared" si="81"/>
        <v>UNIT 84</v>
      </c>
      <c r="CQ104" s="403" t="str">
        <f t="shared" si="81"/>
        <v>UNIT 85</v>
      </c>
      <c r="CR104" s="403" t="str">
        <f t="shared" si="81"/>
        <v>UNIT 86</v>
      </c>
      <c r="CS104" s="403" t="str">
        <f t="shared" si="81"/>
        <v>UNIT 87</v>
      </c>
      <c r="CT104" s="403" t="str">
        <f t="shared" si="81"/>
        <v>UNIT 88</v>
      </c>
      <c r="CU104" s="403" t="str">
        <f t="shared" si="81"/>
        <v>UNIT 89</v>
      </c>
      <c r="CV104" s="403" t="str">
        <f t="shared" si="81"/>
        <v>UNIT 90</v>
      </c>
      <c r="CW104" s="403" t="str">
        <f t="shared" si="81"/>
        <v>UNIT 91</v>
      </c>
      <c r="CX104" s="403" t="str">
        <f t="shared" si="81"/>
        <v>UNIT 92</v>
      </c>
      <c r="CY104" s="403" t="str">
        <f t="shared" si="81"/>
        <v>UNIT 93</v>
      </c>
      <c r="CZ104" s="403" t="str">
        <f t="shared" si="81"/>
        <v>UNIT 94</v>
      </c>
      <c r="DA104" s="403" t="str">
        <f t="shared" si="81"/>
        <v>UNIT 95</v>
      </c>
      <c r="DB104" s="403" t="str">
        <f t="shared" si="81"/>
        <v>UNIT 96</v>
      </c>
      <c r="DC104" s="403" t="str">
        <f t="shared" si="81"/>
        <v>UNIT 97</v>
      </c>
      <c r="DD104" s="403" t="str">
        <f t="shared" si="81"/>
        <v>UNIT 98</v>
      </c>
      <c r="DE104" s="403" t="str">
        <f t="shared" si="81"/>
        <v>UNIT 99</v>
      </c>
      <c r="DF104" s="403" t="str">
        <f t="shared" si="81"/>
        <v>UNIT 100</v>
      </c>
      <c r="DG104" s="406"/>
      <c r="DH104" s="406"/>
      <c r="DI104" s="406"/>
      <c r="DJ104" s="406"/>
      <c r="DK104" s="406"/>
      <c r="DL104" s="406"/>
      <c r="DM104" s="406"/>
      <c r="DN104" s="406"/>
      <c r="DO104" s="406"/>
      <c r="DP104" s="406"/>
      <c r="DQ104" s="406"/>
      <c r="DR104" s="406"/>
      <c r="DS104" s="406"/>
      <c r="DT104" s="406"/>
      <c r="DU104" s="406"/>
      <c r="DV104" s="406"/>
      <c r="DW104" s="406"/>
      <c r="DX104" s="406"/>
      <c r="DY104" s="406"/>
      <c r="DZ104" s="406"/>
      <c r="EA104" s="406"/>
    </row>
    <row r="105" spans="1:131" ht="27" customHeight="1">
      <c r="A105" s="404"/>
      <c r="B105" s="467" t="str">
        <f>Weighting!C23</f>
        <v>EN 10.0</v>
      </c>
      <c r="C105" s="825" t="str">
        <f>Weighting!D23</f>
        <v>ENVIRONMENTAL PRODUCT DECLARATION</v>
      </c>
      <c r="D105" s="825"/>
      <c r="E105" s="825"/>
      <c r="F105" s="449" t="s">
        <v>170</v>
      </c>
      <c r="G105" s="449"/>
      <c r="H105" s="404"/>
      <c r="I105" s="404"/>
      <c r="J105" s="402"/>
      <c r="K105" s="442">
        <f t="shared" ref="K105:AP105" si="82">$H$148*K110</f>
        <v>0</v>
      </c>
      <c r="L105" s="442">
        <f t="shared" si="82"/>
        <v>0</v>
      </c>
      <c r="M105" s="442">
        <f t="shared" si="82"/>
        <v>0</v>
      </c>
      <c r="N105" s="442">
        <f t="shared" si="82"/>
        <v>0</v>
      </c>
      <c r="O105" s="442">
        <f t="shared" si="82"/>
        <v>0</v>
      </c>
      <c r="P105" s="442">
        <f t="shared" si="82"/>
        <v>0</v>
      </c>
      <c r="Q105" s="442">
        <f t="shared" si="82"/>
        <v>0</v>
      </c>
      <c r="R105" s="442">
        <f t="shared" si="82"/>
        <v>0</v>
      </c>
      <c r="S105" s="442">
        <f t="shared" si="82"/>
        <v>0</v>
      </c>
      <c r="T105" s="442">
        <f t="shared" si="82"/>
        <v>0</v>
      </c>
      <c r="U105" s="442">
        <f t="shared" si="82"/>
        <v>0</v>
      </c>
      <c r="V105" s="442">
        <f t="shared" si="82"/>
        <v>0</v>
      </c>
      <c r="W105" s="442">
        <f t="shared" si="82"/>
        <v>0</v>
      </c>
      <c r="X105" s="442">
        <f t="shared" si="82"/>
        <v>0</v>
      </c>
      <c r="Y105" s="442">
        <f t="shared" si="82"/>
        <v>0</v>
      </c>
      <c r="Z105" s="442">
        <f t="shared" si="82"/>
        <v>0</v>
      </c>
      <c r="AA105" s="442">
        <f t="shared" si="82"/>
        <v>0</v>
      </c>
      <c r="AB105" s="442">
        <f t="shared" si="82"/>
        <v>0</v>
      </c>
      <c r="AC105" s="442">
        <f t="shared" si="82"/>
        <v>0</v>
      </c>
      <c r="AD105" s="442">
        <f t="shared" si="82"/>
        <v>0</v>
      </c>
      <c r="AE105" s="442">
        <f t="shared" si="82"/>
        <v>0</v>
      </c>
      <c r="AF105" s="442">
        <f t="shared" si="82"/>
        <v>0</v>
      </c>
      <c r="AG105" s="442">
        <f t="shared" si="82"/>
        <v>0</v>
      </c>
      <c r="AH105" s="442">
        <f t="shared" si="82"/>
        <v>0</v>
      </c>
      <c r="AI105" s="442">
        <f t="shared" si="82"/>
        <v>0</v>
      </c>
      <c r="AJ105" s="442">
        <f t="shared" si="82"/>
        <v>0</v>
      </c>
      <c r="AK105" s="442">
        <f t="shared" si="82"/>
        <v>0</v>
      </c>
      <c r="AL105" s="442">
        <f t="shared" si="82"/>
        <v>0</v>
      </c>
      <c r="AM105" s="442">
        <f t="shared" si="82"/>
        <v>0</v>
      </c>
      <c r="AN105" s="442">
        <f t="shared" si="82"/>
        <v>0</v>
      </c>
      <c r="AO105" s="442">
        <f t="shared" si="82"/>
        <v>0</v>
      </c>
      <c r="AP105" s="442">
        <f t="shared" si="82"/>
        <v>0</v>
      </c>
      <c r="AQ105" s="442">
        <f t="shared" ref="AQ105:BV105" si="83">$H$148*AQ110</f>
        <v>0</v>
      </c>
      <c r="AR105" s="442">
        <f t="shared" si="83"/>
        <v>0</v>
      </c>
      <c r="AS105" s="442">
        <f t="shared" si="83"/>
        <v>0</v>
      </c>
      <c r="AT105" s="442">
        <f t="shared" si="83"/>
        <v>0</v>
      </c>
      <c r="AU105" s="442">
        <f t="shared" si="83"/>
        <v>0</v>
      </c>
      <c r="AV105" s="442">
        <f t="shared" si="83"/>
        <v>0</v>
      </c>
      <c r="AW105" s="442">
        <f t="shared" si="83"/>
        <v>0</v>
      </c>
      <c r="AX105" s="442">
        <f t="shared" si="83"/>
        <v>0</v>
      </c>
      <c r="AY105" s="442">
        <f t="shared" si="83"/>
        <v>0</v>
      </c>
      <c r="AZ105" s="442">
        <f t="shared" si="83"/>
        <v>0</v>
      </c>
      <c r="BA105" s="442">
        <f t="shared" si="83"/>
        <v>0</v>
      </c>
      <c r="BB105" s="442">
        <f t="shared" si="83"/>
        <v>0</v>
      </c>
      <c r="BC105" s="442">
        <f t="shared" si="83"/>
        <v>0</v>
      </c>
      <c r="BD105" s="442">
        <f t="shared" si="83"/>
        <v>0</v>
      </c>
      <c r="BE105" s="442">
        <f t="shared" si="83"/>
        <v>0</v>
      </c>
      <c r="BF105" s="442">
        <f t="shared" si="83"/>
        <v>0</v>
      </c>
      <c r="BG105" s="442">
        <f t="shared" si="83"/>
        <v>0</v>
      </c>
      <c r="BH105" s="442">
        <f t="shared" si="83"/>
        <v>0</v>
      </c>
      <c r="BI105" s="442">
        <f t="shared" si="83"/>
        <v>0</v>
      </c>
      <c r="BJ105" s="442">
        <f t="shared" si="83"/>
        <v>0</v>
      </c>
      <c r="BK105" s="442">
        <f t="shared" si="83"/>
        <v>0</v>
      </c>
      <c r="BL105" s="442">
        <f t="shared" si="83"/>
        <v>0</v>
      </c>
      <c r="BM105" s="442">
        <f t="shared" si="83"/>
        <v>0</v>
      </c>
      <c r="BN105" s="442">
        <f t="shared" si="83"/>
        <v>0</v>
      </c>
      <c r="BO105" s="442">
        <f t="shared" si="83"/>
        <v>0</v>
      </c>
      <c r="BP105" s="442">
        <f t="shared" si="83"/>
        <v>0</v>
      </c>
      <c r="BQ105" s="442">
        <f t="shared" si="83"/>
        <v>0</v>
      </c>
      <c r="BR105" s="442">
        <f t="shared" si="83"/>
        <v>0</v>
      </c>
      <c r="BS105" s="442">
        <f t="shared" si="83"/>
        <v>0</v>
      </c>
      <c r="BT105" s="442">
        <f t="shared" si="83"/>
        <v>0</v>
      </c>
      <c r="BU105" s="442">
        <f t="shared" si="83"/>
        <v>0</v>
      </c>
      <c r="BV105" s="442">
        <f t="shared" si="83"/>
        <v>0</v>
      </c>
      <c r="BW105" s="442">
        <f t="shared" ref="BW105:DF105" si="84">$H$148*BW110</f>
        <v>0</v>
      </c>
      <c r="BX105" s="442">
        <f t="shared" si="84"/>
        <v>0</v>
      </c>
      <c r="BY105" s="442">
        <f t="shared" si="84"/>
        <v>0</v>
      </c>
      <c r="BZ105" s="442">
        <f t="shared" si="84"/>
        <v>0</v>
      </c>
      <c r="CA105" s="442">
        <f t="shared" si="84"/>
        <v>0</v>
      </c>
      <c r="CB105" s="442">
        <f t="shared" si="84"/>
        <v>0</v>
      </c>
      <c r="CC105" s="442">
        <f t="shared" si="84"/>
        <v>0</v>
      </c>
      <c r="CD105" s="442">
        <f t="shared" si="84"/>
        <v>0</v>
      </c>
      <c r="CE105" s="442">
        <f t="shared" si="84"/>
        <v>0</v>
      </c>
      <c r="CF105" s="442">
        <f t="shared" si="84"/>
        <v>0</v>
      </c>
      <c r="CG105" s="442">
        <f t="shared" si="84"/>
        <v>0</v>
      </c>
      <c r="CH105" s="442">
        <f t="shared" si="84"/>
        <v>0</v>
      </c>
      <c r="CI105" s="442">
        <f t="shared" si="84"/>
        <v>0</v>
      </c>
      <c r="CJ105" s="442">
        <f t="shared" si="84"/>
        <v>0</v>
      </c>
      <c r="CK105" s="442">
        <f t="shared" si="84"/>
        <v>0</v>
      </c>
      <c r="CL105" s="442">
        <f t="shared" si="84"/>
        <v>0</v>
      </c>
      <c r="CM105" s="442">
        <f t="shared" si="84"/>
        <v>0</v>
      </c>
      <c r="CN105" s="442">
        <f t="shared" si="84"/>
        <v>0</v>
      </c>
      <c r="CO105" s="442">
        <f t="shared" si="84"/>
        <v>0</v>
      </c>
      <c r="CP105" s="442">
        <f t="shared" si="84"/>
        <v>0</v>
      </c>
      <c r="CQ105" s="442">
        <f t="shared" si="84"/>
        <v>0</v>
      </c>
      <c r="CR105" s="442">
        <f t="shared" si="84"/>
        <v>0</v>
      </c>
      <c r="CS105" s="442">
        <f t="shared" si="84"/>
        <v>0</v>
      </c>
      <c r="CT105" s="442">
        <f t="shared" si="84"/>
        <v>0</v>
      </c>
      <c r="CU105" s="442">
        <f t="shared" si="84"/>
        <v>0</v>
      </c>
      <c r="CV105" s="442">
        <f t="shared" si="84"/>
        <v>0</v>
      </c>
      <c r="CW105" s="442">
        <f t="shared" si="84"/>
        <v>0</v>
      </c>
      <c r="CX105" s="442">
        <f t="shared" si="84"/>
        <v>0</v>
      </c>
      <c r="CY105" s="442">
        <f t="shared" si="84"/>
        <v>0</v>
      </c>
      <c r="CZ105" s="442">
        <f t="shared" si="84"/>
        <v>0</v>
      </c>
      <c r="DA105" s="442">
        <f t="shared" si="84"/>
        <v>0</v>
      </c>
      <c r="DB105" s="442">
        <f t="shared" si="84"/>
        <v>0</v>
      </c>
      <c r="DC105" s="442">
        <f t="shared" si="84"/>
        <v>0</v>
      </c>
      <c r="DD105" s="442">
        <f t="shared" si="84"/>
        <v>0</v>
      </c>
      <c r="DE105" s="442">
        <f t="shared" si="84"/>
        <v>0</v>
      </c>
      <c r="DF105" s="442">
        <f t="shared" si="84"/>
        <v>0</v>
      </c>
    </row>
    <row r="106" spans="1:131" ht="4.5" customHeight="1">
      <c r="A106" s="404"/>
      <c r="B106" s="473"/>
      <c r="C106" s="827"/>
      <c r="D106" s="827"/>
      <c r="E106" s="827"/>
      <c r="F106" s="474"/>
      <c r="G106" s="474"/>
      <c r="H106" s="404"/>
      <c r="I106" s="398"/>
      <c r="J106" s="402"/>
      <c r="K106" s="423"/>
      <c r="U106" s="423"/>
      <c r="Y106" s="410"/>
      <c r="AE106" s="423"/>
      <c r="AI106" s="410"/>
      <c r="AO106" s="423"/>
      <c r="AS106" s="410"/>
      <c r="AY106" s="423"/>
      <c r="BC106" s="410"/>
      <c r="BI106" s="423"/>
      <c r="BM106" s="410"/>
      <c r="BS106" s="423"/>
      <c r="BW106" s="410"/>
      <c r="CC106" s="423"/>
      <c r="CG106" s="410"/>
      <c r="CM106" s="423"/>
      <c r="CQ106" s="410"/>
      <c r="CW106" s="423"/>
      <c r="DA106" s="410"/>
    </row>
    <row r="107" spans="1:131" ht="60" customHeight="1">
      <c r="A107" s="404"/>
      <c r="B107" s="473"/>
      <c r="C107" s="830" t="s">
        <v>730</v>
      </c>
      <c r="D107" s="830"/>
      <c r="E107" s="830"/>
      <c r="F107" s="475">
        <v>6</v>
      </c>
      <c r="G107" s="474"/>
      <c r="H107" s="404"/>
      <c r="I107" s="398"/>
      <c r="J107" s="402"/>
      <c r="K107" s="423"/>
      <c r="U107" s="423"/>
      <c r="Y107" s="410"/>
      <c r="AE107" s="423"/>
      <c r="AI107" s="410"/>
      <c r="AO107" s="423"/>
      <c r="AS107" s="410"/>
      <c r="AY107" s="423"/>
      <c r="BC107" s="410"/>
      <c r="BI107" s="423"/>
      <c r="BM107" s="410"/>
      <c r="BS107" s="423"/>
      <c r="BW107" s="410"/>
      <c r="CC107" s="423"/>
      <c r="CG107" s="410"/>
      <c r="CM107" s="423"/>
      <c r="CQ107" s="410"/>
      <c r="CW107" s="423"/>
      <c r="DA107" s="410"/>
    </row>
    <row r="108" spans="1:131" ht="20.100000000000001" customHeight="1">
      <c r="A108" s="404"/>
      <c r="B108" s="473"/>
      <c r="C108" s="476"/>
      <c r="D108" s="476"/>
      <c r="E108" s="476"/>
      <c r="F108" s="729">
        <v>6</v>
      </c>
      <c r="G108" s="474"/>
      <c r="H108" s="404"/>
      <c r="I108" s="398"/>
      <c r="J108" s="402"/>
      <c r="K108" s="423"/>
      <c r="U108" s="423"/>
      <c r="Y108" s="410"/>
      <c r="AE108" s="423"/>
      <c r="AI108" s="410"/>
      <c r="AO108" s="423"/>
      <c r="AS108" s="410"/>
      <c r="AY108" s="423"/>
      <c r="BC108" s="410"/>
      <c r="BI108" s="423"/>
      <c r="BM108" s="410"/>
      <c r="BS108" s="423"/>
      <c r="BW108" s="410"/>
      <c r="CC108" s="423"/>
      <c r="CG108" s="410"/>
      <c r="CM108" s="423"/>
      <c r="CQ108" s="410"/>
      <c r="CW108" s="423"/>
      <c r="DA108" s="410"/>
    </row>
    <row r="109" spans="1:131" s="401" customFormat="1" ht="40.049999999999997" customHeight="1" thickBot="1">
      <c r="A109" s="398"/>
      <c r="B109" s="443"/>
      <c r="C109" s="830" t="s">
        <v>680</v>
      </c>
      <c r="D109" s="830"/>
      <c r="E109" s="830"/>
      <c r="F109" s="424">
        <v>4</v>
      </c>
      <c r="G109" s="399"/>
      <c r="H109" s="398"/>
      <c r="I109" s="398"/>
      <c r="J109" s="399"/>
      <c r="K109" s="400"/>
      <c r="O109" s="410"/>
      <c r="U109" s="400"/>
      <c r="Y109" s="410"/>
      <c r="AE109" s="400"/>
      <c r="AI109" s="410"/>
      <c r="AO109" s="400"/>
      <c r="AS109" s="410"/>
      <c r="AY109" s="400"/>
      <c r="BC109" s="410"/>
      <c r="BI109" s="400"/>
      <c r="BM109" s="410"/>
      <c r="BS109" s="400"/>
      <c r="BW109" s="410"/>
      <c r="CC109" s="400"/>
      <c r="CG109" s="410"/>
      <c r="CM109" s="400"/>
      <c r="CQ109" s="410"/>
      <c r="CW109" s="400"/>
      <c r="DA109" s="410"/>
    </row>
    <row r="110" spans="1:131" s="401" customFormat="1" ht="40.049999999999997" customHeight="1" thickBot="1">
      <c r="A110" s="398"/>
      <c r="B110" s="399"/>
      <c r="C110" s="828" t="s">
        <v>681</v>
      </c>
      <c r="D110" s="828"/>
      <c r="E110" s="828"/>
      <c r="F110" s="425">
        <v>3</v>
      </c>
      <c r="G110" s="399"/>
      <c r="H110" s="398"/>
      <c r="I110" s="128">
        <v>0</v>
      </c>
      <c r="J110" s="399"/>
      <c r="K110" s="430">
        <f t="shared" ref="K110:T110" si="85">$I$110</f>
        <v>0</v>
      </c>
      <c r="L110" s="430">
        <f t="shared" si="85"/>
        <v>0</v>
      </c>
      <c r="M110" s="430">
        <f t="shared" si="85"/>
        <v>0</v>
      </c>
      <c r="N110" s="430">
        <f t="shared" si="85"/>
        <v>0</v>
      </c>
      <c r="O110" s="430">
        <f t="shared" si="85"/>
        <v>0</v>
      </c>
      <c r="P110" s="430">
        <f t="shared" si="85"/>
        <v>0</v>
      </c>
      <c r="Q110" s="430">
        <f t="shared" si="85"/>
        <v>0</v>
      </c>
      <c r="R110" s="430">
        <f t="shared" si="85"/>
        <v>0</v>
      </c>
      <c r="S110" s="430">
        <f t="shared" si="85"/>
        <v>0</v>
      </c>
      <c r="T110" s="430">
        <f t="shared" si="85"/>
        <v>0</v>
      </c>
      <c r="U110" s="430">
        <f t="shared" ref="U110:CF110" si="86">$I$110</f>
        <v>0</v>
      </c>
      <c r="V110" s="430">
        <f t="shared" si="86"/>
        <v>0</v>
      </c>
      <c r="W110" s="430">
        <f t="shared" si="86"/>
        <v>0</v>
      </c>
      <c r="X110" s="430">
        <f t="shared" si="86"/>
        <v>0</v>
      </c>
      <c r="Y110" s="430">
        <f t="shared" si="86"/>
        <v>0</v>
      </c>
      <c r="Z110" s="430">
        <f t="shared" si="86"/>
        <v>0</v>
      </c>
      <c r="AA110" s="430">
        <f t="shared" si="86"/>
        <v>0</v>
      </c>
      <c r="AB110" s="430">
        <f t="shared" si="86"/>
        <v>0</v>
      </c>
      <c r="AC110" s="430">
        <f t="shared" si="86"/>
        <v>0</v>
      </c>
      <c r="AD110" s="430">
        <f t="shared" si="86"/>
        <v>0</v>
      </c>
      <c r="AE110" s="430">
        <f t="shared" si="86"/>
        <v>0</v>
      </c>
      <c r="AF110" s="430">
        <f t="shared" si="86"/>
        <v>0</v>
      </c>
      <c r="AG110" s="430">
        <f t="shared" si="86"/>
        <v>0</v>
      </c>
      <c r="AH110" s="430">
        <f t="shared" si="86"/>
        <v>0</v>
      </c>
      <c r="AI110" s="430">
        <f t="shared" si="86"/>
        <v>0</v>
      </c>
      <c r="AJ110" s="430">
        <f t="shared" si="86"/>
        <v>0</v>
      </c>
      <c r="AK110" s="430">
        <f t="shared" si="86"/>
        <v>0</v>
      </c>
      <c r="AL110" s="430">
        <f t="shared" si="86"/>
        <v>0</v>
      </c>
      <c r="AM110" s="430">
        <f t="shared" si="86"/>
        <v>0</v>
      </c>
      <c r="AN110" s="430">
        <f t="shared" si="86"/>
        <v>0</v>
      </c>
      <c r="AO110" s="430">
        <f t="shared" si="86"/>
        <v>0</v>
      </c>
      <c r="AP110" s="430">
        <f t="shared" si="86"/>
        <v>0</v>
      </c>
      <c r="AQ110" s="430">
        <f t="shared" si="86"/>
        <v>0</v>
      </c>
      <c r="AR110" s="430">
        <f t="shared" si="86"/>
        <v>0</v>
      </c>
      <c r="AS110" s="430">
        <f t="shared" si="86"/>
        <v>0</v>
      </c>
      <c r="AT110" s="430">
        <f t="shared" si="86"/>
        <v>0</v>
      </c>
      <c r="AU110" s="430">
        <f t="shared" si="86"/>
        <v>0</v>
      </c>
      <c r="AV110" s="430">
        <f t="shared" si="86"/>
        <v>0</v>
      </c>
      <c r="AW110" s="430">
        <f t="shared" si="86"/>
        <v>0</v>
      </c>
      <c r="AX110" s="430">
        <f t="shared" si="86"/>
        <v>0</v>
      </c>
      <c r="AY110" s="430">
        <f t="shared" si="86"/>
        <v>0</v>
      </c>
      <c r="AZ110" s="430">
        <f t="shared" si="86"/>
        <v>0</v>
      </c>
      <c r="BA110" s="430">
        <f t="shared" si="86"/>
        <v>0</v>
      </c>
      <c r="BB110" s="430">
        <f t="shared" si="86"/>
        <v>0</v>
      </c>
      <c r="BC110" s="430">
        <f t="shared" si="86"/>
        <v>0</v>
      </c>
      <c r="BD110" s="430">
        <f t="shared" si="86"/>
        <v>0</v>
      </c>
      <c r="BE110" s="430">
        <f t="shared" si="86"/>
        <v>0</v>
      </c>
      <c r="BF110" s="430">
        <f t="shared" si="86"/>
        <v>0</v>
      </c>
      <c r="BG110" s="430">
        <f t="shared" si="86"/>
        <v>0</v>
      </c>
      <c r="BH110" s="430">
        <f t="shared" si="86"/>
        <v>0</v>
      </c>
      <c r="BI110" s="430">
        <f t="shared" si="86"/>
        <v>0</v>
      </c>
      <c r="BJ110" s="430">
        <f t="shared" si="86"/>
        <v>0</v>
      </c>
      <c r="BK110" s="430">
        <f t="shared" si="86"/>
        <v>0</v>
      </c>
      <c r="BL110" s="430">
        <f t="shared" si="86"/>
        <v>0</v>
      </c>
      <c r="BM110" s="430">
        <f t="shared" si="86"/>
        <v>0</v>
      </c>
      <c r="BN110" s="430">
        <f t="shared" si="86"/>
        <v>0</v>
      </c>
      <c r="BO110" s="430">
        <f t="shared" si="86"/>
        <v>0</v>
      </c>
      <c r="BP110" s="430">
        <f t="shared" si="86"/>
        <v>0</v>
      </c>
      <c r="BQ110" s="430">
        <f t="shared" si="86"/>
        <v>0</v>
      </c>
      <c r="BR110" s="430">
        <f t="shared" si="86"/>
        <v>0</v>
      </c>
      <c r="BS110" s="430">
        <f t="shared" si="86"/>
        <v>0</v>
      </c>
      <c r="BT110" s="430">
        <f t="shared" si="86"/>
        <v>0</v>
      </c>
      <c r="BU110" s="430">
        <f t="shared" si="86"/>
        <v>0</v>
      </c>
      <c r="BV110" s="430">
        <f t="shared" si="86"/>
        <v>0</v>
      </c>
      <c r="BW110" s="430">
        <f t="shared" si="86"/>
        <v>0</v>
      </c>
      <c r="BX110" s="430">
        <f t="shared" si="86"/>
        <v>0</v>
      </c>
      <c r="BY110" s="430">
        <f t="shared" si="86"/>
        <v>0</v>
      </c>
      <c r="BZ110" s="430">
        <f t="shared" si="86"/>
        <v>0</v>
      </c>
      <c r="CA110" s="430">
        <f t="shared" si="86"/>
        <v>0</v>
      </c>
      <c r="CB110" s="430">
        <f t="shared" si="86"/>
        <v>0</v>
      </c>
      <c r="CC110" s="430">
        <f t="shared" si="86"/>
        <v>0</v>
      </c>
      <c r="CD110" s="430">
        <f t="shared" si="86"/>
        <v>0</v>
      </c>
      <c r="CE110" s="430">
        <f t="shared" si="86"/>
        <v>0</v>
      </c>
      <c r="CF110" s="430">
        <f t="shared" si="86"/>
        <v>0</v>
      </c>
      <c r="CG110" s="430">
        <f t="shared" ref="CG110:DF110" si="87">$I$110</f>
        <v>0</v>
      </c>
      <c r="CH110" s="430">
        <f t="shared" si="87"/>
        <v>0</v>
      </c>
      <c r="CI110" s="430">
        <f t="shared" si="87"/>
        <v>0</v>
      </c>
      <c r="CJ110" s="430">
        <f t="shared" si="87"/>
        <v>0</v>
      </c>
      <c r="CK110" s="430">
        <f t="shared" si="87"/>
        <v>0</v>
      </c>
      <c r="CL110" s="430">
        <f t="shared" si="87"/>
        <v>0</v>
      </c>
      <c r="CM110" s="430">
        <f t="shared" si="87"/>
        <v>0</v>
      </c>
      <c r="CN110" s="430">
        <f t="shared" si="87"/>
        <v>0</v>
      </c>
      <c r="CO110" s="430">
        <f t="shared" si="87"/>
        <v>0</v>
      </c>
      <c r="CP110" s="430">
        <f t="shared" si="87"/>
        <v>0</v>
      </c>
      <c r="CQ110" s="430">
        <f t="shared" si="87"/>
        <v>0</v>
      </c>
      <c r="CR110" s="430">
        <f t="shared" si="87"/>
        <v>0</v>
      </c>
      <c r="CS110" s="430">
        <f t="shared" si="87"/>
        <v>0</v>
      </c>
      <c r="CT110" s="430">
        <f t="shared" si="87"/>
        <v>0</v>
      </c>
      <c r="CU110" s="430">
        <f t="shared" si="87"/>
        <v>0</v>
      </c>
      <c r="CV110" s="430">
        <f t="shared" si="87"/>
        <v>0</v>
      </c>
      <c r="CW110" s="430">
        <f t="shared" si="87"/>
        <v>0</v>
      </c>
      <c r="CX110" s="430">
        <f t="shared" si="87"/>
        <v>0</v>
      </c>
      <c r="CY110" s="430">
        <f t="shared" si="87"/>
        <v>0</v>
      </c>
      <c r="CZ110" s="430">
        <f t="shared" si="87"/>
        <v>0</v>
      </c>
      <c r="DA110" s="430">
        <f t="shared" si="87"/>
        <v>0</v>
      </c>
      <c r="DB110" s="430">
        <f t="shared" si="87"/>
        <v>0</v>
      </c>
      <c r="DC110" s="430">
        <f t="shared" si="87"/>
        <v>0</v>
      </c>
      <c r="DD110" s="430">
        <f t="shared" si="87"/>
        <v>0</v>
      </c>
      <c r="DE110" s="430">
        <f t="shared" si="87"/>
        <v>0</v>
      </c>
      <c r="DF110" s="430">
        <f t="shared" si="87"/>
        <v>0</v>
      </c>
    </row>
    <row r="111" spans="1:131" s="401" customFormat="1" ht="40.049999999999997" customHeight="1">
      <c r="A111" s="398"/>
      <c r="B111" s="399"/>
      <c r="C111" s="831" t="s">
        <v>682</v>
      </c>
      <c r="D111" s="831"/>
      <c r="E111" s="831"/>
      <c r="F111" s="425">
        <v>1</v>
      </c>
      <c r="G111" s="399"/>
      <c r="H111" s="398"/>
      <c r="I111" s="398"/>
      <c r="J111" s="399"/>
      <c r="K111" s="400"/>
      <c r="O111" s="410"/>
      <c r="U111" s="400"/>
      <c r="Y111" s="410"/>
      <c r="AE111" s="400"/>
      <c r="AI111" s="410"/>
      <c r="AO111" s="400"/>
      <c r="AS111" s="410"/>
      <c r="AY111" s="400"/>
      <c r="BC111" s="410"/>
      <c r="BI111" s="400"/>
      <c r="BM111" s="410"/>
      <c r="BS111" s="400"/>
      <c r="BW111" s="410"/>
      <c r="CC111" s="400"/>
      <c r="CG111" s="410"/>
      <c r="CM111" s="400"/>
      <c r="CQ111" s="410"/>
      <c r="CW111" s="400"/>
      <c r="DA111" s="410"/>
    </row>
    <row r="112" spans="1:131" s="401" customFormat="1" ht="30" customHeight="1">
      <c r="A112" s="398"/>
      <c r="B112" s="399"/>
      <c r="C112" s="837" t="s">
        <v>48</v>
      </c>
      <c r="D112" s="837"/>
      <c r="E112" s="837"/>
      <c r="F112" s="427">
        <v>0</v>
      </c>
      <c r="G112" s="399"/>
      <c r="H112" s="398"/>
      <c r="I112" s="398"/>
      <c r="J112" s="399"/>
      <c r="K112" s="400"/>
      <c r="O112" s="410"/>
      <c r="U112" s="400"/>
      <c r="Y112" s="410"/>
      <c r="AE112" s="400"/>
      <c r="AI112" s="410"/>
      <c r="AO112" s="400"/>
      <c r="AS112" s="410"/>
      <c r="AY112" s="400"/>
      <c r="BC112" s="410"/>
      <c r="BI112" s="400"/>
      <c r="BM112" s="410"/>
      <c r="BS112" s="400"/>
      <c r="BW112" s="410"/>
      <c r="CC112" s="400"/>
      <c r="CG112" s="410"/>
      <c r="CM112" s="400"/>
      <c r="CQ112" s="410"/>
      <c r="CW112" s="400"/>
      <c r="DA112" s="410"/>
    </row>
    <row r="113" spans="1:138" ht="18" customHeight="1">
      <c r="A113" s="404"/>
      <c r="B113" s="402"/>
      <c r="C113" s="835"/>
      <c r="D113" s="835"/>
      <c r="E113" s="835"/>
      <c r="F113" s="404"/>
      <c r="G113" s="404"/>
      <c r="H113" s="404"/>
      <c r="I113" s="399"/>
      <c r="J113" s="402"/>
      <c r="K113" s="403" t="str">
        <f t="shared" ref="K113:AP113" si="88">K4</f>
        <v>UNIT 1</v>
      </c>
      <c r="L113" s="403" t="str">
        <f t="shared" si="88"/>
        <v>UNIT 2</v>
      </c>
      <c r="M113" s="403" t="str">
        <f t="shared" si="88"/>
        <v>UNIT 3</v>
      </c>
      <c r="N113" s="403" t="str">
        <f t="shared" si="88"/>
        <v>UNIT 4</v>
      </c>
      <c r="O113" s="403" t="str">
        <f t="shared" si="88"/>
        <v>UNIT 5</v>
      </c>
      <c r="P113" s="403" t="str">
        <f t="shared" si="88"/>
        <v>UNIT 6</v>
      </c>
      <c r="Q113" s="403" t="str">
        <f t="shared" si="88"/>
        <v>UNIT 7</v>
      </c>
      <c r="R113" s="403" t="str">
        <f t="shared" si="88"/>
        <v>UNIT 8</v>
      </c>
      <c r="S113" s="403" t="str">
        <f t="shared" si="88"/>
        <v>UNIT 9</v>
      </c>
      <c r="T113" s="403" t="str">
        <f t="shared" si="88"/>
        <v>UNIT 10</v>
      </c>
      <c r="U113" s="403" t="str">
        <f t="shared" si="88"/>
        <v>UNIT 11</v>
      </c>
      <c r="V113" s="403" t="str">
        <f t="shared" si="88"/>
        <v>UNIT 12</v>
      </c>
      <c r="W113" s="403" t="str">
        <f t="shared" si="88"/>
        <v>UNIT 13</v>
      </c>
      <c r="X113" s="403" t="str">
        <f t="shared" si="88"/>
        <v>UNIT 14</v>
      </c>
      <c r="Y113" s="403" t="str">
        <f t="shared" si="88"/>
        <v>UNIT 15</v>
      </c>
      <c r="Z113" s="403" t="str">
        <f t="shared" si="88"/>
        <v>UNIT 16</v>
      </c>
      <c r="AA113" s="403" t="str">
        <f t="shared" si="88"/>
        <v>UNIT 17</v>
      </c>
      <c r="AB113" s="403" t="str">
        <f t="shared" si="88"/>
        <v>UNIT 18</v>
      </c>
      <c r="AC113" s="403" t="str">
        <f t="shared" si="88"/>
        <v>UNIT 19</v>
      </c>
      <c r="AD113" s="403" t="str">
        <f t="shared" si="88"/>
        <v>UNIT 20</v>
      </c>
      <c r="AE113" s="403" t="str">
        <f t="shared" si="88"/>
        <v>UNIT 21</v>
      </c>
      <c r="AF113" s="403" t="str">
        <f t="shared" si="88"/>
        <v>UNIT 22</v>
      </c>
      <c r="AG113" s="403" t="str">
        <f t="shared" si="88"/>
        <v>UNIT 23</v>
      </c>
      <c r="AH113" s="403" t="str">
        <f t="shared" si="88"/>
        <v>UNIT 24</v>
      </c>
      <c r="AI113" s="403" t="str">
        <f t="shared" si="88"/>
        <v>UNIT 25</v>
      </c>
      <c r="AJ113" s="403" t="str">
        <f t="shared" si="88"/>
        <v>UNIT 26</v>
      </c>
      <c r="AK113" s="403" t="str">
        <f t="shared" si="88"/>
        <v>UNIT 27</v>
      </c>
      <c r="AL113" s="403" t="str">
        <f t="shared" si="88"/>
        <v>UNIT 28</v>
      </c>
      <c r="AM113" s="403" t="str">
        <f t="shared" si="88"/>
        <v>UNIT 29</v>
      </c>
      <c r="AN113" s="403" t="str">
        <f t="shared" si="88"/>
        <v>UNIT 30</v>
      </c>
      <c r="AO113" s="403" t="str">
        <f t="shared" si="88"/>
        <v>UNIT 31</v>
      </c>
      <c r="AP113" s="403" t="str">
        <f t="shared" si="88"/>
        <v>UNIT 32</v>
      </c>
      <c r="AQ113" s="403" t="str">
        <f t="shared" ref="AQ113:BV113" si="89">AQ4</f>
        <v>UNIT 33</v>
      </c>
      <c r="AR113" s="403" t="str">
        <f t="shared" si="89"/>
        <v>UNIT 34</v>
      </c>
      <c r="AS113" s="403" t="str">
        <f t="shared" si="89"/>
        <v>UNIT 35</v>
      </c>
      <c r="AT113" s="403" t="str">
        <f t="shared" si="89"/>
        <v>UNIT 36</v>
      </c>
      <c r="AU113" s="403" t="str">
        <f t="shared" si="89"/>
        <v>UNIT 37</v>
      </c>
      <c r="AV113" s="403" t="str">
        <f t="shared" si="89"/>
        <v>UNIT 38</v>
      </c>
      <c r="AW113" s="403" t="str">
        <f t="shared" si="89"/>
        <v>UNIT 39</v>
      </c>
      <c r="AX113" s="403" t="str">
        <f t="shared" si="89"/>
        <v>UNIT 40</v>
      </c>
      <c r="AY113" s="403" t="str">
        <f t="shared" si="89"/>
        <v>UNIT 41</v>
      </c>
      <c r="AZ113" s="403" t="str">
        <f t="shared" si="89"/>
        <v>UNIT 42</v>
      </c>
      <c r="BA113" s="403" t="str">
        <f t="shared" si="89"/>
        <v>UNIT 43</v>
      </c>
      <c r="BB113" s="403" t="str">
        <f t="shared" si="89"/>
        <v>UNIT 44</v>
      </c>
      <c r="BC113" s="403" t="str">
        <f t="shared" si="89"/>
        <v>UNIT 45</v>
      </c>
      <c r="BD113" s="403" t="str">
        <f t="shared" si="89"/>
        <v>UNIT 46</v>
      </c>
      <c r="BE113" s="403" t="str">
        <f t="shared" si="89"/>
        <v>UNIT 47</v>
      </c>
      <c r="BF113" s="403" t="str">
        <f t="shared" si="89"/>
        <v>UNIT 48</v>
      </c>
      <c r="BG113" s="403" t="str">
        <f t="shared" si="89"/>
        <v>UNIT 49</v>
      </c>
      <c r="BH113" s="403" t="str">
        <f t="shared" si="89"/>
        <v>UNIT 50</v>
      </c>
      <c r="BI113" s="403" t="str">
        <f t="shared" si="89"/>
        <v>UNIT 51</v>
      </c>
      <c r="BJ113" s="403" t="str">
        <f t="shared" si="89"/>
        <v>UNIT 52</v>
      </c>
      <c r="BK113" s="403" t="str">
        <f t="shared" si="89"/>
        <v>UNIT 53</v>
      </c>
      <c r="BL113" s="403" t="str">
        <f t="shared" si="89"/>
        <v>UNIT 54</v>
      </c>
      <c r="BM113" s="403" t="str">
        <f t="shared" si="89"/>
        <v>UNIT 55</v>
      </c>
      <c r="BN113" s="403" t="str">
        <f t="shared" si="89"/>
        <v>UNIT 56</v>
      </c>
      <c r="BO113" s="403" t="str">
        <f t="shared" si="89"/>
        <v>UNIT 57</v>
      </c>
      <c r="BP113" s="403" t="str">
        <f t="shared" si="89"/>
        <v>UNIT 58</v>
      </c>
      <c r="BQ113" s="403" t="str">
        <f t="shared" si="89"/>
        <v>UNIT 59</v>
      </c>
      <c r="BR113" s="403" t="str">
        <f t="shared" si="89"/>
        <v>UNIT 60</v>
      </c>
      <c r="BS113" s="403" t="str">
        <f t="shared" si="89"/>
        <v>UNIT 61</v>
      </c>
      <c r="BT113" s="403" t="str">
        <f t="shared" si="89"/>
        <v>UNIT 62</v>
      </c>
      <c r="BU113" s="403" t="str">
        <f t="shared" si="89"/>
        <v>UNIT 63</v>
      </c>
      <c r="BV113" s="403" t="str">
        <f t="shared" si="89"/>
        <v>UNIT 64</v>
      </c>
      <c r="BW113" s="403" t="str">
        <f t="shared" ref="BW113:DF113" si="90">BW4</f>
        <v>UNIT 65</v>
      </c>
      <c r="BX113" s="403" t="str">
        <f t="shared" si="90"/>
        <v>UNIT 66</v>
      </c>
      <c r="BY113" s="403" t="str">
        <f t="shared" si="90"/>
        <v>UNIT 67</v>
      </c>
      <c r="BZ113" s="403" t="str">
        <f t="shared" si="90"/>
        <v>UNIT 68</v>
      </c>
      <c r="CA113" s="403" t="str">
        <f t="shared" si="90"/>
        <v>UNIT 69</v>
      </c>
      <c r="CB113" s="403" t="str">
        <f t="shared" si="90"/>
        <v>UNIT 70</v>
      </c>
      <c r="CC113" s="403" t="str">
        <f t="shared" si="90"/>
        <v>UNIT 71</v>
      </c>
      <c r="CD113" s="403" t="str">
        <f t="shared" si="90"/>
        <v>UNIT 72</v>
      </c>
      <c r="CE113" s="403" t="str">
        <f t="shared" si="90"/>
        <v>UNIT 73</v>
      </c>
      <c r="CF113" s="403" t="str">
        <f t="shared" si="90"/>
        <v>UNIT 74</v>
      </c>
      <c r="CG113" s="403" t="str">
        <f t="shared" si="90"/>
        <v>UNIT 75</v>
      </c>
      <c r="CH113" s="403" t="str">
        <f t="shared" si="90"/>
        <v>UNIT 76</v>
      </c>
      <c r="CI113" s="403" t="str">
        <f t="shared" si="90"/>
        <v>UNIT 77</v>
      </c>
      <c r="CJ113" s="403" t="str">
        <f t="shared" si="90"/>
        <v>UNIT 78</v>
      </c>
      <c r="CK113" s="403" t="str">
        <f t="shared" si="90"/>
        <v>UNIT 79</v>
      </c>
      <c r="CL113" s="403" t="str">
        <f t="shared" si="90"/>
        <v>UNIT 80</v>
      </c>
      <c r="CM113" s="403" t="str">
        <f t="shared" si="90"/>
        <v>UNIT 81</v>
      </c>
      <c r="CN113" s="403" t="str">
        <f t="shared" si="90"/>
        <v>UNIT 82</v>
      </c>
      <c r="CO113" s="403" t="str">
        <f t="shared" si="90"/>
        <v>UNIT 83</v>
      </c>
      <c r="CP113" s="403" t="str">
        <f t="shared" si="90"/>
        <v>UNIT 84</v>
      </c>
      <c r="CQ113" s="403" t="str">
        <f t="shared" si="90"/>
        <v>UNIT 85</v>
      </c>
      <c r="CR113" s="403" t="str">
        <f t="shared" si="90"/>
        <v>UNIT 86</v>
      </c>
      <c r="CS113" s="403" t="str">
        <f t="shared" si="90"/>
        <v>UNIT 87</v>
      </c>
      <c r="CT113" s="403" t="str">
        <f t="shared" si="90"/>
        <v>UNIT 88</v>
      </c>
      <c r="CU113" s="403" t="str">
        <f t="shared" si="90"/>
        <v>UNIT 89</v>
      </c>
      <c r="CV113" s="403" t="str">
        <f t="shared" si="90"/>
        <v>UNIT 90</v>
      </c>
      <c r="CW113" s="403" t="str">
        <f t="shared" si="90"/>
        <v>UNIT 91</v>
      </c>
      <c r="CX113" s="403" t="str">
        <f t="shared" si="90"/>
        <v>UNIT 92</v>
      </c>
      <c r="CY113" s="403" t="str">
        <f t="shared" si="90"/>
        <v>UNIT 93</v>
      </c>
      <c r="CZ113" s="403" t="str">
        <f t="shared" si="90"/>
        <v>UNIT 94</v>
      </c>
      <c r="DA113" s="403" t="str">
        <f t="shared" si="90"/>
        <v>UNIT 95</v>
      </c>
      <c r="DB113" s="403" t="str">
        <f t="shared" si="90"/>
        <v>UNIT 96</v>
      </c>
      <c r="DC113" s="403" t="str">
        <f t="shared" si="90"/>
        <v>UNIT 97</v>
      </c>
      <c r="DD113" s="403" t="str">
        <f t="shared" si="90"/>
        <v>UNIT 98</v>
      </c>
      <c r="DE113" s="403" t="str">
        <f t="shared" si="90"/>
        <v>UNIT 99</v>
      </c>
      <c r="DF113" s="403" t="str">
        <f t="shared" si="90"/>
        <v>UNIT 100</v>
      </c>
      <c r="DG113" s="406"/>
      <c r="DH113" s="406"/>
      <c r="DI113" s="406"/>
      <c r="DJ113" s="406"/>
      <c r="DK113" s="406"/>
      <c r="DL113" s="406"/>
      <c r="DM113" s="406"/>
      <c r="DN113" s="406"/>
      <c r="DO113" s="406"/>
      <c r="DP113" s="406"/>
      <c r="DQ113" s="406"/>
      <c r="DR113" s="406"/>
      <c r="DS113" s="406"/>
      <c r="DT113" s="406"/>
      <c r="DU113" s="406"/>
      <c r="DV113" s="406"/>
      <c r="DW113" s="406"/>
      <c r="DX113" s="406"/>
      <c r="DY113" s="406"/>
      <c r="DZ113" s="406"/>
      <c r="EA113" s="406"/>
      <c r="EB113" s="406"/>
      <c r="EC113" s="406"/>
      <c r="ED113" s="406"/>
      <c r="EE113" s="406"/>
      <c r="EF113" s="406"/>
      <c r="EG113" s="406"/>
      <c r="EH113" s="406"/>
    </row>
    <row r="114" spans="1:138" ht="23.1" customHeight="1">
      <c r="A114" s="404"/>
      <c r="B114" s="418" t="str">
        <f>Weighting!C24</f>
        <v>EN 11.0</v>
      </c>
      <c r="C114" s="836" t="str">
        <f>Weighting!D24</f>
        <v>TRANSPORT IMPACT</v>
      </c>
      <c r="D114" s="836"/>
      <c r="E114" s="836"/>
      <c r="F114" s="419" t="s">
        <v>170</v>
      </c>
      <c r="G114" s="419"/>
      <c r="H114" s="404"/>
      <c r="I114" s="404"/>
      <c r="J114" s="402"/>
      <c r="K114" s="423"/>
      <c r="L114" s="429">
        <f t="shared" ref="L114:AP114" si="91">L116*$H$149</f>
        <v>0</v>
      </c>
      <c r="M114" s="429">
        <f t="shared" si="91"/>
        <v>0</v>
      </c>
      <c r="N114" s="429">
        <f t="shared" si="91"/>
        <v>0</v>
      </c>
      <c r="O114" s="429">
        <f t="shared" si="91"/>
        <v>0</v>
      </c>
      <c r="P114" s="429">
        <f t="shared" si="91"/>
        <v>0</v>
      </c>
      <c r="Q114" s="429">
        <f t="shared" si="91"/>
        <v>0</v>
      </c>
      <c r="R114" s="429">
        <f t="shared" si="91"/>
        <v>0</v>
      </c>
      <c r="S114" s="429">
        <f t="shared" si="91"/>
        <v>0</v>
      </c>
      <c r="T114" s="429">
        <f t="shared" si="91"/>
        <v>0</v>
      </c>
      <c r="U114" s="429">
        <f t="shared" si="91"/>
        <v>0</v>
      </c>
      <c r="V114" s="429">
        <f t="shared" si="91"/>
        <v>0</v>
      </c>
      <c r="W114" s="429">
        <f t="shared" si="91"/>
        <v>0</v>
      </c>
      <c r="X114" s="429">
        <f t="shared" si="91"/>
        <v>0</v>
      </c>
      <c r="Y114" s="429">
        <f t="shared" si="91"/>
        <v>0</v>
      </c>
      <c r="Z114" s="429">
        <f t="shared" si="91"/>
        <v>0</v>
      </c>
      <c r="AA114" s="429">
        <f t="shared" si="91"/>
        <v>0</v>
      </c>
      <c r="AB114" s="429">
        <f t="shared" si="91"/>
        <v>0</v>
      </c>
      <c r="AC114" s="429">
        <f t="shared" si="91"/>
        <v>0</v>
      </c>
      <c r="AD114" s="429">
        <f t="shared" si="91"/>
        <v>0</v>
      </c>
      <c r="AE114" s="429">
        <f t="shared" si="91"/>
        <v>0</v>
      </c>
      <c r="AF114" s="429">
        <f t="shared" si="91"/>
        <v>0</v>
      </c>
      <c r="AG114" s="429">
        <f t="shared" si="91"/>
        <v>0</v>
      </c>
      <c r="AH114" s="429">
        <f t="shared" si="91"/>
        <v>0</v>
      </c>
      <c r="AI114" s="429">
        <f t="shared" si="91"/>
        <v>0</v>
      </c>
      <c r="AJ114" s="429">
        <f t="shared" si="91"/>
        <v>0</v>
      </c>
      <c r="AK114" s="429">
        <f t="shared" si="91"/>
        <v>0</v>
      </c>
      <c r="AL114" s="429">
        <f t="shared" si="91"/>
        <v>0</v>
      </c>
      <c r="AM114" s="429">
        <f t="shared" si="91"/>
        <v>0</v>
      </c>
      <c r="AN114" s="429">
        <f t="shared" si="91"/>
        <v>0</v>
      </c>
      <c r="AO114" s="429">
        <f t="shared" si="91"/>
        <v>0</v>
      </c>
      <c r="AP114" s="429">
        <f t="shared" si="91"/>
        <v>0</v>
      </c>
      <c r="AQ114" s="429">
        <f t="shared" ref="AQ114:BV114" si="92">AQ116*$H$149</f>
        <v>0</v>
      </c>
      <c r="AR114" s="429">
        <f t="shared" si="92"/>
        <v>0</v>
      </c>
      <c r="AS114" s="429">
        <f t="shared" si="92"/>
        <v>0</v>
      </c>
      <c r="AT114" s="429">
        <f t="shared" si="92"/>
        <v>0</v>
      </c>
      <c r="AU114" s="429">
        <f t="shared" si="92"/>
        <v>0</v>
      </c>
      <c r="AV114" s="429">
        <f t="shared" si="92"/>
        <v>0</v>
      </c>
      <c r="AW114" s="429">
        <f t="shared" si="92"/>
        <v>0</v>
      </c>
      <c r="AX114" s="429">
        <f t="shared" si="92"/>
        <v>0</v>
      </c>
      <c r="AY114" s="429">
        <f t="shared" si="92"/>
        <v>0</v>
      </c>
      <c r="AZ114" s="429">
        <f t="shared" si="92"/>
        <v>0</v>
      </c>
      <c r="BA114" s="429">
        <f t="shared" si="92"/>
        <v>0</v>
      </c>
      <c r="BB114" s="429">
        <f t="shared" si="92"/>
        <v>0</v>
      </c>
      <c r="BC114" s="429">
        <f t="shared" si="92"/>
        <v>0</v>
      </c>
      <c r="BD114" s="429">
        <f t="shared" si="92"/>
        <v>0</v>
      </c>
      <c r="BE114" s="429">
        <f t="shared" si="92"/>
        <v>0</v>
      </c>
      <c r="BF114" s="429">
        <f t="shared" si="92"/>
        <v>0</v>
      </c>
      <c r="BG114" s="429">
        <f t="shared" si="92"/>
        <v>0</v>
      </c>
      <c r="BH114" s="429">
        <f t="shared" si="92"/>
        <v>0</v>
      </c>
      <c r="BI114" s="429">
        <f t="shared" si="92"/>
        <v>0</v>
      </c>
      <c r="BJ114" s="429">
        <f t="shared" si="92"/>
        <v>0</v>
      </c>
      <c r="BK114" s="429">
        <f t="shared" si="92"/>
        <v>0</v>
      </c>
      <c r="BL114" s="429">
        <f t="shared" si="92"/>
        <v>0</v>
      </c>
      <c r="BM114" s="429">
        <f t="shared" si="92"/>
        <v>0</v>
      </c>
      <c r="BN114" s="429">
        <f t="shared" si="92"/>
        <v>0</v>
      </c>
      <c r="BO114" s="429">
        <f t="shared" si="92"/>
        <v>0</v>
      </c>
      <c r="BP114" s="429">
        <f t="shared" si="92"/>
        <v>0</v>
      </c>
      <c r="BQ114" s="429">
        <f t="shared" si="92"/>
        <v>0</v>
      </c>
      <c r="BR114" s="429">
        <f t="shared" si="92"/>
        <v>0</v>
      </c>
      <c r="BS114" s="429">
        <f t="shared" si="92"/>
        <v>0</v>
      </c>
      <c r="BT114" s="429">
        <f t="shared" si="92"/>
        <v>0</v>
      </c>
      <c r="BU114" s="429">
        <f t="shared" si="92"/>
        <v>0</v>
      </c>
      <c r="BV114" s="429">
        <f t="shared" si="92"/>
        <v>0</v>
      </c>
      <c r="BW114" s="429">
        <f t="shared" ref="BW114:DF114" si="93">BW116*$H$149</f>
        <v>0</v>
      </c>
      <c r="BX114" s="429">
        <f t="shared" si="93"/>
        <v>0</v>
      </c>
      <c r="BY114" s="429">
        <f t="shared" si="93"/>
        <v>0</v>
      </c>
      <c r="BZ114" s="429">
        <f t="shared" si="93"/>
        <v>0</v>
      </c>
      <c r="CA114" s="429">
        <f t="shared" si="93"/>
        <v>0</v>
      </c>
      <c r="CB114" s="429">
        <f t="shared" si="93"/>
        <v>0</v>
      </c>
      <c r="CC114" s="429">
        <f t="shared" si="93"/>
        <v>0</v>
      </c>
      <c r="CD114" s="429">
        <f t="shared" si="93"/>
        <v>0</v>
      </c>
      <c r="CE114" s="429">
        <f t="shared" si="93"/>
        <v>0</v>
      </c>
      <c r="CF114" s="429">
        <f t="shared" si="93"/>
        <v>0</v>
      </c>
      <c r="CG114" s="429">
        <f t="shared" si="93"/>
        <v>0</v>
      </c>
      <c r="CH114" s="429">
        <f t="shared" si="93"/>
        <v>0</v>
      </c>
      <c r="CI114" s="429">
        <f t="shared" si="93"/>
        <v>0</v>
      </c>
      <c r="CJ114" s="429">
        <f t="shared" si="93"/>
        <v>0</v>
      </c>
      <c r="CK114" s="429">
        <f t="shared" si="93"/>
        <v>0</v>
      </c>
      <c r="CL114" s="429">
        <f t="shared" si="93"/>
        <v>0</v>
      </c>
      <c r="CM114" s="429">
        <f t="shared" si="93"/>
        <v>0</v>
      </c>
      <c r="CN114" s="429">
        <f t="shared" si="93"/>
        <v>0</v>
      </c>
      <c r="CO114" s="429">
        <f t="shared" si="93"/>
        <v>0</v>
      </c>
      <c r="CP114" s="429">
        <f t="shared" si="93"/>
        <v>0</v>
      </c>
      <c r="CQ114" s="429">
        <f t="shared" si="93"/>
        <v>0</v>
      </c>
      <c r="CR114" s="429">
        <f t="shared" si="93"/>
        <v>0</v>
      </c>
      <c r="CS114" s="429">
        <f t="shared" si="93"/>
        <v>0</v>
      </c>
      <c r="CT114" s="429">
        <f t="shared" si="93"/>
        <v>0</v>
      </c>
      <c r="CU114" s="429">
        <f t="shared" si="93"/>
        <v>0</v>
      </c>
      <c r="CV114" s="429">
        <f t="shared" si="93"/>
        <v>0</v>
      </c>
      <c r="CW114" s="429">
        <f t="shared" si="93"/>
        <v>0</v>
      </c>
      <c r="CX114" s="429">
        <f t="shared" si="93"/>
        <v>0</v>
      </c>
      <c r="CY114" s="429">
        <f t="shared" si="93"/>
        <v>0</v>
      </c>
      <c r="CZ114" s="429">
        <f t="shared" si="93"/>
        <v>0</v>
      </c>
      <c r="DA114" s="429">
        <f t="shared" si="93"/>
        <v>0</v>
      </c>
      <c r="DB114" s="429">
        <f t="shared" si="93"/>
        <v>0</v>
      </c>
      <c r="DC114" s="429">
        <f t="shared" si="93"/>
        <v>0</v>
      </c>
      <c r="DD114" s="429">
        <f t="shared" si="93"/>
        <v>0</v>
      </c>
      <c r="DE114" s="429">
        <f t="shared" si="93"/>
        <v>0</v>
      </c>
      <c r="DF114" s="429">
        <f t="shared" si="93"/>
        <v>0</v>
      </c>
    </row>
    <row r="115" spans="1:138" ht="19.5" customHeight="1">
      <c r="A115" s="404"/>
      <c r="B115" s="402"/>
      <c r="C115" s="402"/>
      <c r="D115" s="402"/>
      <c r="E115" s="398"/>
      <c r="F115" s="477"/>
      <c r="G115" s="477"/>
      <c r="H115" s="477"/>
      <c r="I115" s="398"/>
      <c r="J115" s="402"/>
      <c r="K115" s="478"/>
      <c r="L115" s="478"/>
      <c r="M115" s="478"/>
      <c r="N115" s="478"/>
      <c r="U115" s="423"/>
      <c r="V115" s="478"/>
      <c r="W115" s="478"/>
      <c r="X115" s="478"/>
      <c r="Y115" s="410"/>
      <c r="AE115" s="423"/>
      <c r="AF115" s="478"/>
      <c r="AG115" s="478"/>
      <c r="AH115" s="478"/>
      <c r="AI115" s="410"/>
      <c r="AO115" s="423"/>
      <c r="AP115" s="478"/>
      <c r="AQ115" s="478"/>
      <c r="AR115" s="478"/>
      <c r="AS115" s="410"/>
      <c r="AY115" s="423"/>
      <c r="AZ115" s="478"/>
      <c r="BA115" s="478"/>
      <c r="BB115" s="478"/>
      <c r="BC115" s="410"/>
      <c r="BI115" s="423"/>
      <c r="BJ115" s="478"/>
      <c r="BK115" s="478"/>
      <c r="BL115" s="478"/>
      <c r="BM115" s="410"/>
      <c r="BS115" s="423"/>
      <c r="BT115" s="478"/>
      <c r="BU115" s="478"/>
      <c r="BV115" s="478"/>
      <c r="BW115" s="410"/>
      <c r="CC115" s="423"/>
      <c r="CD115" s="478"/>
      <c r="CE115" s="478"/>
      <c r="CF115" s="478"/>
      <c r="CG115" s="410"/>
      <c r="CM115" s="423"/>
      <c r="CN115" s="478"/>
      <c r="CO115" s="478"/>
      <c r="CP115" s="478"/>
      <c r="CQ115" s="410"/>
      <c r="CW115" s="423"/>
      <c r="CX115" s="478"/>
      <c r="CY115" s="478"/>
      <c r="CZ115" s="478"/>
      <c r="DA115" s="410"/>
    </row>
    <row r="116" spans="1:138" ht="30" customHeight="1">
      <c r="A116" s="404"/>
      <c r="B116" s="402"/>
      <c r="C116" s="839" t="s">
        <v>585</v>
      </c>
      <c r="D116" s="839"/>
      <c r="E116" s="839"/>
      <c r="F116" s="479">
        <f>H115+H116</f>
        <v>0</v>
      </c>
      <c r="G116" s="477"/>
      <c r="H116" s="477"/>
      <c r="I116" s="710">
        <f>Location!F112</f>
        <v>0</v>
      </c>
      <c r="J116" s="402"/>
      <c r="K116" s="741">
        <f t="shared" ref="K116:T116" si="94">$I$116</f>
        <v>0</v>
      </c>
      <c r="L116" s="741">
        <f t="shared" si="94"/>
        <v>0</v>
      </c>
      <c r="M116" s="741">
        <f t="shared" si="94"/>
        <v>0</v>
      </c>
      <c r="N116" s="741">
        <f t="shared" si="94"/>
        <v>0</v>
      </c>
      <c r="O116" s="741">
        <f t="shared" si="94"/>
        <v>0</v>
      </c>
      <c r="P116" s="741">
        <f t="shared" si="94"/>
        <v>0</v>
      </c>
      <c r="Q116" s="741">
        <f t="shared" si="94"/>
        <v>0</v>
      </c>
      <c r="R116" s="741">
        <f t="shared" si="94"/>
        <v>0</v>
      </c>
      <c r="S116" s="741">
        <f t="shared" si="94"/>
        <v>0</v>
      </c>
      <c r="T116" s="741">
        <f t="shared" si="94"/>
        <v>0</v>
      </c>
      <c r="U116" s="741">
        <f t="shared" ref="U116:CF116" si="95">$I$116</f>
        <v>0</v>
      </c>
      <c r="V116" s="741">
        <f t="shared" si="95"/>
        <v>0</v>
      </c>
      <c r="W116" s="741">
        <f t="shared" si="95"/>
        <v>0</v>
      </c>
      <c r="X116" s="741">
        <f t="shared" si="95"/>
        <v>0</v>
      </c>
      <c r="Y116" s="741">
        <f t="shared" si="95"/>
        <v>0</v>
      </c>
      <c r="Z116" s="741">
        <f t="shared" si="95"/>
        <v>0</v>
      </c>
      <c r="AA116" s="741">
        <f t="shared" si="95"/>
        <v>0</v>
      </c>
      <c r="AB116" s="741">
        <f t="shared" si="95"/>
        <v>0</v>
      </c>
      <c r="AC116" s="741">
        <f t="shared" si="95"/>
        <v>0</v>
      </c>
      <c r="AD116" s="741">
        <f t="shared" si="95"/>
        <v>0</v>
      </c>
      <c r="AE116" s="741">
        <f t="shared" si="95"/>
        <v>0</v>
      </c>
      <c r="AF116" s="741">
        <f t="shared" si="95"/>
        <v>0</v>
      </c>
      <c r="AG116" s="741">
        <f t="shared" si="95"/>
        <v>0</v>
      </c>
      <c r="AH116" s="741">
        <f t="shared" si="95"/>
        <v>0</v>
      </c>
      <c r="AI116" s="741">
        <f t="shared" si="95"/>
        <v>0</v>
      </c>
      <c r="AJ116" s="741">
        <f t="shared" si="95"/>
        <v>0</v>
      </c>
      <c r="AK116" s="741">
        <f t="shared" si="95"/>
        <v>0</v>
      </c>
      <c r="AL116" s="741">
        <f t="shared" si="95"/>
        <v>0</v>
      </c>
      <c r="AM116" s="741">
        <f t="shared" si="95"/>
        <v>0</v>
      </c>
      <c r="AN116" s="741">
        <f t="shared" si="95"/>
        <v>0</v>
      </c>
      <c r="AO116" s="741">
        <f t="shared" si="95"/>
        <v>0</v>
      </c>
      <c r="AP116" s="741">
        <f t="shared" si="95"/>
        <v>0</v>
      </c>
      <c r="AQ116" s="741">
        <f t="shared" si="95"/>
        <v>0</v>
      </c>
      <c r="AR116" s="741">
        <f t="shared" si="95"/>
        <v>0</v>
      </c>
      <c r="AS116" s="741">
        <f t="shared" si="95"/>
        <v>0</v>
      </c>
      <c r="AT116" s="741">
        <f t="shared" si="95"/>
        <v>0</v>
      </c>
      <c r="AU116" s="741">
        <f t="shared" si="95"/>
        <v>0</v>
      </c>
      <c r="AV116" s="741">
        <f t="shared" si="95"/>
        <v>0</v>
      </c>
      <c r="AW116" s="741">
        <f t="shared" si="95"/>
        <v>0</v>
      </c>
      <c r="AX116" s="741">
        <f t="shared" si="95"/>
        <v>0</v>
      </c>
      <c r="AY116" s="741">
        <f t="shared" si="95"/>
        <v>0</v>
      </c>
      <c r="AZ116" s="741">
        <f t="shared" si="95"/>
        <v>0</v>
      </c>
      <c r="BA116" s="741">
        <f t="shared" si="95"/>
        <v>0</v>
      </c>
      <c r="BB116" s="741">
        <f t="shared" si="95"/>
        <v>0</v>
      </c>
      <c r="BC116" s="741">
        <f t="shared" si="95"/>
        <v>0</v>
      </c>
      <c r="BD116" s="741">
        <f t="shared" si="95"/>
        <v>0</v>
      </c>
      <c r="BE116" s="741">
        <f t="shared" si="95"/>
        <v>0</v>
      </c>
      <c r="BF116" s="741">
        <f t="shared" si="95"/>
        <v>0</v>
      </c>
      <c r="BG116" s="741">
        <f t="shared" si="95"/>
        <v>0</v>
      </c>
      <c r="BH116" s="741">
        <f t="shared" si="95"/>
        <v>0</v>
      </c>
      <c r="BI116" s="741">
        <f t="shared" si="95"/>
        <v>0</v>
      </c>
      <c r="BJ116" s="741">
        <f t="shared" si="95"/>
        <v>0</v>
      </c>
      <c r="BK116" s="741">
        <f t="shared" si="95"/>
        <v>0</v>
      </c>
      <c r="BL116" s="741">
        <f t="shared" si="95"/>
        <v>0</v>
      </c>
      <c r="BM116" s="741">
        <f t="shared" si="95"/>
        <v>0</v>
      </c>
      <c r="BN116" s="741">
        <f t="shared" si="95"/>
        <v>0</v>
      </c>
      <c r="BO116" s="741">
        <f t="shared" si="95"/>
        <v>0</v>
      </c>
      <c r="BP116" s="741">
        <f t="shared" si="95"/>
        <v>0</v>
      </c>
      <c r="BQ116" s="741">
        <f t="shared" si="95"/>
        <v>0</v>
      </c>
      <c r="BR116" s="741">
        <f t="shared" si="95"/>
        <v>0</v>
      </c>
      <c r="BS116" s="741">
        <f t="shared" si="95"/>
        <v>0</v>
      </c>
      <c r="BT116" s="741">
        <f t="shared" si="95"/>
        <v>0</v>
      </c>
      <c r="BU116" s="741">
        <f t="shared" si="95"/>
        <v>0</v>
      </c>
      <c r="BV116" s="741">
        <f t="shared" si="95"/>
        <v>0</v>
      </c>
      <c r="BW116" s="741">
        <f t="shared" si="95"/>
        <v>0</v>
      </c>
      <c r="BX116" s="741">
        <f t="shared" si="95"/>
        <v>0</v>
      </c>
      <c r="BY116" s="741">
        <f t="shared" si="95"/>
        <v>0</v>
      </c>
      <c r="BZ116" s="741">
        <f t="shared" si="95"/>
        <v>0</v>
      </c>
      <c r="CA116" s="741">
        <f t="shared" si="95"/>
        <v>0</v>
      </c>
      <c r="CB116" s="741">
        <f t="shared" si="95"/>
        <v>0</v>
      </c>
      <c r="CC116" s="741">
        <f t="shared" si="95"/>
        <v>0</v>
      </c>
      <c r="CD116" s="741">
        <f t="shared" si="95"/>
        <v>0</v>
      </c>
      <c r="CE116" s="741">
        <f t="shared" si="95"/>
        <v>0</v>
      </c>
      <c r="CF116" s="741">
        <f t="shared" si="95"/>
        <v>0</v>
      </c>
      <c r="CG116" s="741">
        <f t="shared" ref="CG116:DF116" si="96">$I$116</f>
        <v>0</v>
      </c>
      <c r="CH116" s="741">
        <f t="shared" si="96"/>
        <v>0</v>
      </c>
      <c r="CI116" s="741">
        <f t="shared" si="96"/>
        <v>0</v>
      </c>
      <c r="CJ116" s="741">
        <f t="shared" si="96"/>
        <v>0</v>
      </c>
      <c r="CK116" s="741">
        <f t="shared" si="96"/>
        <v>0</v>
      </c>
      <c r="CL116" s="741">
        <f t="shared" si="96"/>
        <v>0</v>
      </c>
      <c r="CM116" s="741">
        <f t="shared" si="96"/>
        <v>0</v>
      </c>
      <c r="CN116" s="741">
        <f t="shared" si="96"/>
        <v>0</v>
      </c>
      <c r="CO116" s="741">
        <f t="shared" si="96"/>
        <v>0</v>
      </c>
      <c r="CP116" s="741">
        <f t="shared" si="96"/>
        <v>0</v>
      </c>
      <c r="CQ116" s="741">
        <f t="shared" si="96"/>
        <v>0</v>
      </c>
      <c r="CR116" s="741">
        <f t="shared" si="96"/>
        <v>0</v>
      </c>
      <c r="CS116" s="741">
        <f t="shared" si="96"/>
        <v>0</v>
      </c>
      <c r="CT116" s="741">
        <f t="shared" si="96"/>
        <v>0</v>
      </c>
      <c r="CU116" s="741">
        <f t="shared" si="96"/>
        <v>0</v>
      </c>
      <c r="CV116" s="741">
        <f t="shared" si="96"/>
        <v>0</v>
      </c>
      <c r="CW116" s="741">
        <f t="shared" si="96"/>
        <v>0</v>
      </c>
      <c r="CX116" s="741">
        <f t="shared" si="96"/>
        <v>0</v>
      </c>
      <c r="CY116" s="741">
        <f t="shared" si="96"/>
        <v>0</v>
      </c>
      <c r="CZ116" s="741">
        <f t="shared" si="96"/>
        <v>0</v>
      </c>
      <c r="DA116" s="741">
        <f t="shared" si="96"/>
        <v>0</v>
      </c>
      <c r="DB116" s="741">
        <f t="shared" si="96"/>
        <v>0</v>
      </c>
      <c r="DC116" s="741">
        <f t="shared" si="96"/>
        <v>0</v>
      </c>
      <c r="DD116" s="741">
        <f t="shared" si="96"/>
        <v>0</v>
      </c>
      <c r="DE116" s="741">
        <f t="shared" si="96"/>
        <v>0</v>
      </c>
      <c r="DF116" s="741">
        <f t="shared" si="96"/>
        <v>0</v>
      </c>
    </row>
    <row r="117" spans="1:138" ht="30" customHeight="1" thickBot="1">
      <c r="A117" s="404"/>
      <c r="B117" s="402"/>
      <c r="C117" s="717"/>
      <c r="D117" s="717"/>
      <c r="E117" s="717"/>
      <c r="F117" s="404"/>
      <c r="G117" s="477"/>
      <c r="H117" s="477"/>
      <c r="I117" s="477"/>
      <c r="J117" s="402"/>
      <c r="K117" s="423"/>
      <c r="L117" s="721"/>
      <c r="M117" s="721"/>
      <c r="N117" s="721"/>
      <c r="O117" s="721"/>
      <c r="P117" s="721"/>
      <c r="Q117" s="721"/>
      <c r="R117" s="721"/>
      <c r="S117" s="721"/>
      <c r="T117" s="721"/>
      <c r="U117" s="721"/>
      <c r="V117" s="721"/>
      <c r="W117" s="721"/>
      <c r="X117" s="721"/>
      <c r="Y117" s="721"/>
      <c r="Z117" s="721"/>
      <c r="AA117" s="721"/>
      <c r="AB117" s="721"/>
      <c r="AC117" s="721"/>
      <c r="AD117" s="721"/>
      <c r="AE117" s="721"/>
      <c r="AF117" s="721"/>
      <c r="AG117" s="721"/>
      <c r="AH117" s="721"/>
      <c r="AI117" s="721"/>
      <c r="AJ117" s="721"/>
      <c r="AK117" s="721"/>
      <c r="AL117" s="721"/>
      <c r="AM117" s="721"/>
      <c r="AN117" s="721"/>
      <c r="AO117" s="721"/>
      <c r="AP117" s="721"/>
      <c r="AQ117" s="721"/>
      <c r="AR117" s="721"/>
      <c r="AS117" s="721"/>
      <c r="AT117" s="721"/>
      <c r="AU117" s="721"/>
      <c r="AV117" s="721"/>
      <c r="AW117" s="721"/>
      <c r="AX117" s="721"/>
      <c r="AY117" s="721"/>
      <c r="AZ117" s="721"/>
      <c r="BA117" s="721"/>
      <c r="BB117" s="721"/>
      <c r="BC117" s="721"/>
      <c r="BD117" s="721"/>
      <c r="BE117" s="721"/>
      <c r="BF117" s="721"/>
      <c r="BG117" s="721"/>
      <c r="BH117" s="721"/>
      <c r="BI117" s="721"/>
      <c r="BJ117" s="721"/>
      <c r="BK117" s="721"/>
      <c r="BL117" s="721"/>
      <c r="BM117" s="721"/>
      <c r="BN117" s="721"/>
      <c r="BO117" s="721"/>
      <c r="BP117" s="721"/>
      <c r="BQ117" s="721"/>
      <c r="BR117" s="721"/>
      <c r="BS117" s="721"/>
      <c r="BT117" s="721"/>
      <c r="BU117" s="721"/>
      <c r="BV117" s="721"/>
      <c r="BW117" s="721"/>
      <c r="BX117" s="721"/>
      <c r="BY117" s="721"/>
      <c r="BZ117" s="721"/>
      <c r="CA117" s="721"/>
      <c r="CB117" s="721"/>
      <c r="CC117" s="721"/>
      <c r="CD117" s="721"/>
      <c r="CE117" s="721"/>
      <c r="CF117" s="721"/>
      <c r="CG117" s="721"/>
      <c r="CH117" s="721"/>
      <c r="CI117" s="721"/>
      <c r="CJ117" s="721"/>
      <c r="CK117" s="721"/>
      <c r="CL117" s="721"/>
      <c r="CM117" s="721"/>
      <c r="CN117" s="721"/>
      <c r="CO117" s="721"/>
      <c r="CP117" s="721"/>
      <c r="CQ117" s="721"/>
      <c r="CR117" s="721"/>
      <c r="CS117" s="721"/>
      <c r="CT117" s="721"/>
      <c r="CU117" s="721"/>
      <c r="CV117" s="721"/>
      <c r="CW117" s="721"/>
      <c r="CX117" s="721"/>
      <c r="CY117" s="721"/>
      <c r="CZ117" s="721"/>
      <c r="DA117" s="721"/>
      <c r="DB117" s="721"/>
      <c r="DC117" s="721"/>
      <c r="DD117" s="721"/>
      <c r="DE117" s="721"/>
      <c r="DF117" s="721"/>
    </row>
    <row r="118" spans="1:138" ht="30" customHeight="1" thickBot="1">
      <c r="A118" s="404"/>
      <c r="B118" s="402"/>
      <c r="C118" s="839" t="s">
        <v>771</v>
      </c>
      <c r="D118" s="839"/>
      <c r="E118" s="839"/>
      <c r="F118" s="399">
        <v>3</v>
      </c>
      <c r="G118" s="477"/>
      <c r="H118" s="477"/>
      <c r="I118" s="128">
        <v>0</v>
      </c>
      <c r="J118" s="402"/>
      <c r="K118" s="430">
        <f>$I$118</f>
        <v>0</v>
      </c>
      <c r="L118" s="430">
        <f t="shared" ref="L118:BW118" si="97">$I$118</f>
        <v>0</v>
      </c>
      <c r="M118" s="430">
        <f t="shared" si="97"/>
        <v>0</v>
      </c>
      <c r="N118" s="430">
        <f t="shared" si="97"/>
        <v>0</v>
      </c>
      <c r="O118" s="430">
        <f t="shared" si="97"/>
        <v>0</v>
      </c>
      <c r="P118" s="430">
        <f t="shared" si="97"/>
        <v>0</v>
      </c>
      <c r="Q118" s="430">
        <f t="shared" si="97"/>
        <v>0</v>
      </c>
      <c r="R118" s="430">
        <f t="shared" si="97"/>
        <v>0</v>
      </c>
      <c r="S118" s="430">
        <f t="shared" si="97"/>
        <v>0</v>
      </c>
      <c r="T118" s="430">
        <f t="shared" si="97"/>
        <v>0</v>
      </c>
      <c r="U118" s="430">
        <f t="shared" si="97"/>
        <v>0</v>
      </c>
      <c r="V118" s="430">
        <f t="shared" si="97"/>
        <v>0</v>
      </c>
      <c r="W118" s="430">
        <f t="shared" si="97"/>
        <v>0</v>
      </c>
      <c r="X118" s="430">
        <f t="shared" si="97"/>
        <v>0</v>
      </c>
      <c r="Y118" s="430">
        <f t="shared" si="97"/>
        <v>0</v>
      </c>
      <c r="Z118" s="430">
        <f t="shared" si="97"/>
        <v>0</v>
      </c>
      <c r="AA118" s="430">
        <f t="shared" si="97"/>
        <v>0</v>
      </c>
      <c r="AB118" s="430">
        <f t="shared" si="97"/>
        <v>0</v>
      </c>
      <c r="AC118" s="430">
        <f t="shared" si="97"/>
        <v>0</v>
      </c>
      <c r="AD118" s="430">
        <f t="shared" si="97"/>
        <v>0</v>
      </c>
      <c r="AE118" s="430">
        <f t="shared" si="97"/>
        <v>0</v>
      </c>
      <c r="AF118" s="430">
        <f t="shared" si="97"/>
        <v>0</v>
      </c>
      <c r="AG118" s="430">
        <f t="shared" si="97"/>
        <v>0</v>
      </c>
      <c r="AH118" s="430">
        <f t="shared" si="97"/>
        <v>0</v>
      </c>
      <c r="AI118" s="430">
        <f t="shared" si="97"/>
        <v>0</v>
      </c>
      <c r="AJ118" s="430">
        <f t="shared" si="97"/>
        <v>0</v>
      </c>
      <c r="AK118" s="430">
        <f t="shared" si="97"/>
        <v>0</v>
      </c>
      <c r="AL118" s="430">
        <f t="shared" si="97"/>
        <v>0</v>
      </c>
      <c r="AM118" s="430">
        <f t="shared" si="97"/>
        <v>0</v>
      </c>
      <c r="AN118" s="430">
        <f t="shared" si="97"/>
        <v>0</v>
      </c>
      <c r="AO118" s="430">
        <f t="shared" si="97"/>
        <v>0</v>
      </c>
      <c r="AP118" s="430">
        <f t="shared" si="97"/>
        <v>0</v>
      </c>
      <c r="AQ118" s="430">
        <f t="shared" si="97"/>
        <v>0</v>
      </c>
      <c r="AR118" s="430">
        <f t="shared" si="97"/>
        <v>0</v>
      </c>
      <c r="AS118" s="430">
        <f t="shared" si="97"/>
        <v>0</v>
      </c>
      <c r="AT118" s="430">
        <f t="shared" si="97"/>
        <v>0</v>
      </c>
      <c r="AU118" s="430">
        <f t="shared" si="97"/>
        <v>0</v>
      </c>
      <c r="AV118" s="430">
        <f t="shared" si="97"/>
        <v>0</v>
      </c>
      <c r="AW118" s="430">
        <f t="shared" si="97"/>
        <v>0</v>
      </c>
      <c r="AX118" s="430">
        <f t="shared" si="97"/>
        <v>0</v>
      </c>
      <c r="AY118" s="430">
        <f t="shared" si="97"/>
        <v>0</v>
      </c>
      <c r="AZ118" s="430">
        <f t="shared" si="97"/>
        <v>0</v>
      </c>
      <c r="BA118" s="430">
        <f t="shared" si="97"/>
        <v>0</v>
      </c>
      <c r="BB118" s="430">
        <f t="shared" si="97"/>
        <v>0</v>
      </c>
      <c r="BC118" s="430">
        <f t="shared" si="97"/>
        <v>0</v>
      </c>
      <c r="BD118" s="430">
        <f t="shared" si="97"/>
        <v>0</v>
      </c>
      <c r="BE118" s="430">
        <f t="shared" si="97"/>
        <v>0</v>
      </c>
      <c r="BF118" s="430">
        <f t="shared" si="97"/>
        <v>0</v>
      </c>
      <c r="BG118" s="430">
        <f t="shared" si="97"/>
        <v>0</v>
      </c>
      <c r="BH118" s="430">
        <f t="shared" si="97"/>
        <v>0</v>
      </c>
      <c r="BI118" s="430">
        <f t="shared" si="97"/>
        <v>0</v>
      </c>
      <c r="BJ118" s="430">
        <f t="shared" si="97"/>
        <v>0</v>
      </c>
      <c r="BK118" s="430">
        <f t="shared" si="97"/>
        <v>0</v>
      </c>
      <c r="BL118" s="430">
        <f t="shared" si="97"/>
        <v>0</v>
      </c>
      <c r="BM118" s="430">
        <f t="shared" si="97"/>
        <v>0</v>
      </c>
      <c r="BN118" s="430">
        <f t="shared" si="97"/>
        <v>0</v>
      </c>
      <c r="BO118" s="430">
        <f t="shared" si="97"/>
        <v>0</v>
      </c>
      <c r="BP118" s="430">
        <f t="shared" si="97"/>
        <v>0</v>
      </c>
      <c r="BQ118" s="430">
        <f t="shared" si="97"/>
        <v>0</v>
      </c>
      <c r="BR118" s="430">
        <f t="shared" si="97"/>
        <v>0</v>
      </c>
      <c r="BS118" s="430">
        <f t="shared" si="97"/>
        <v>0</v>
      </c>
      <c r="BT118" s="430">
        <f t="shared" si="97"/>
        <v>0</v>
      </c>
      <c r="BU118" s="430">
        <f t="shared" si="97"/>
        <v>0</v>
      </c>
      <c r="BV118" s="430">
        <f t="shared" si="97"/>
        <v>0</v>
      </c>
      <c r="BW118" s="430">
        <f t="shared" si="97"/>
        <v>0</v>
      </c>
      <c r="BX118" s="430">
        <f t="shared" ref="BX118:DF118" si="98">$I$118</f>
        <v>0</v>
      </c>
      <c r="BY118" s="430">
        <f t="shared" si="98"/>
        <v>0</v>
      </c>
      <c r="BZ118" s="430">
        <f t="shared" si="98"/>
        <v>0</v>
      </c>
      <c r="CA118" s="430">
        <f t="shared" si="98"/>
        <v>0</v>
      </c>
      <c r="CB118" s="430">
        <f t="shared" si="98"/>
        <v>0</v>
      </c>
      <c r="CC118" s="430">
        <f t="shared" si="98"/>
        <v>0</v>
      </c>
      <c r="CD118" s="430">
        <f t="shared" si="98"/>
        <v>0</v>
      </c>
      <c r="CE118" s="430">
        <f t="shared" si="98"/>
        <v>0</v>
      </c>
      <c r="CF118" s="430">
        <f t="shared" si="98"/>
        <v>0</v>
      </c>
      <c r="CG118" s="430">
        <f t="shared" si="98"/>
        <v>0</v>
      </c>
      <c r="CH118" s="430">
        <f t="shared" si="98"/>
        <v>0</v>
      </c>
      <c r="CI118" s="430">
        <f t="shared" si="98"/>
        <v>0</v>
      </c>
      <c r="CJ118" s="430">
        <f t="shared" si="98"/>
        <v>0</v>
      </c>
      <c r="CK118" s="430">
        <f t="shared" si="98"/>
        <v>0</v>
      </c>
      <c r="CL118" s="430">
        <f t="shared" si="98"/>
        <v>0</v>
      </c>
      <c r="CM118" s="430">
        <f t="shared" si="98"/>
        <v>0</v>
      </c>
      <c r="CN118" s="430">
        <f t="shared" si="98"/>
        <v>0</v>
      </c>
      <c r="CO118" s="430">
        <f t="shared" si="98"/>
        <v>0</v>
      </c>
      <c r="CP118" s="430">
        <f t="shared" si="98"/>
        <v>0</v>
      </c>
      <c r="CQ118" s="430">
        <f t="shared" si="98"/>
        <v>0</v>
      </c>
      <c r="CR118" s="430">
        <f t="shared" si="98"/>
        <v>0</v>
      </c>
      <c r="CS118" s="430">
        <f t="shared" si="98"/>
        <v>0</v>
      </c>
      <c r="CT118" s="430">
        <f t="shared" si="98"/>
        <v>0</v>
      </c>
      <c r="CU118" s="430">
        <f t="shared" si="98"/>
        <v>0</v>
      </c>
      <c r="CV118" s="430">
        <f t="shared" si="98"/>
        <v>0</v>
      </c>
      <c r="CW118" s="430">
        <f t="shared" si="98"/>
        <v>0</v>
      </c>
      <c r="CX118" s="430">
        <f t="shared" si="98"/>
        <v>0</v>
      </c>
      <c r="CY118" s="430">
        <f t="shared" si="98"/>
        <v>0</v>
      </c>
      <c r="CZ118" s="430">
        <f t="shared" si="98"/>
        <v>0</v>
      </c>
      <c r="DA118" s="430">
        <f t="shared" si="98"/>
        <v>0</v>
      </c>
      <c r="DB118" s="430">
        <f t="shared" si="98"/>
        <v>0</v>
      </c>
      <c r="DC118" s="430">
        <f t="shared" si="98"/>
        <v>0</v>
      </c>
      <c r="DD118" s="430">
        <f t="shared" si="98"/>
        <v>0</v>
      </c>
      <c r="DE118" s="430">
        <f t="shared" si="98"/>
        <v>0</v>
      </c>
      <c r="DF118" s="430">
        <f t="shared" si="98"/>
        <v>0</v>
      </c>
      <c r="DG118" s="401"/>
      <c r="DH118" s="401"/>
    </row>
    <row r="119" spans="1:138" ht="30" customHeight="1">
      <c r="A119" s="404"/>
      <c r="B119" s="402"/>
      <c r="C119" s="839" t="s">
        <v>770</v>
      </c>
      <c r="D119" s="839"/>
      <c r="E119" s="839"/>
      <c r="F119" s="399">
        <v>2</v>
      </c>
      <c r="G119" s="477"/>
      <c r="H119" s="477"/>
      <c r="I119" s="477"/>
      <c r="J119" s="402"/>
      <c r="K119" s="423"/>
      <c r="L119" s="721"/>
      <c r="M119" s="721"/>
      <c r="N119" s="721"/>
      <c r="O119" s="721"/>
      <c r="P119" s="721"/>
      <c r="Q119" s="721"/>
      <c r="R119" s="721"/>
      <c r="S119" s="721"/>
      <c r="T119" s="721"/>
      <c r="U119" s="721"/>
      <c r="V119" s="721"/>
      <c r="W119" s="721"/>
      <c r="X119" s="721"/>
      <c r="Y119" s="721"/>
      <c r="Z119" s="721"/>
      <c r="AA119" s="721"/>
      <c r="AB119" s="721"/>
      <c r="AC119" s="721"/>
      <c r="AD119" s="721"/>
      <c r="AE119" s="721"/>
      <c r="AF119" s="721"/>
      <c r="AG119" s="721"/>
      <c r="AH119" s="721"/>
      <c r="AI119" s="721"/>
      <c r="AJ119" s="721"/>
      <c r="AK119" s="721"/>
      <c r="AL119" s="721"/>
      <c r="AM119" s="721"/>
      <c r="AN119" s="721"/>
      <c r="AO119" s="721"/>
      <c r="AP119" s="721"/>
      <c r="AQ119" s="721"/>
      <c r="AR119" s="721"/>
      <c r="AS119" s="721"/>
      <c r="AT119" s="721"/>
      <c r="AU119" s="721"/>
      <c r="AV119" s="721"/>
      <c r="AW119" s="721"/>
      <c r="AX119" s="721"/>
      <c r="AY119" s="721"/>
      <c r="AZ119" s="721"/>
      <c r="BA119" s="721"/>
      <c r="BB119" s="721"/>
      <c r="BC119" s="721"/>
      <c r="BD119" s="721"/>
      <c r="BE119" s="721"/>
      <c r="BF119" s="721"/>
      <c r="BG119" s="721"/>
      <c r="BH119" s="721"/>
      <c r="BI119" s="721"/>
      <c r="BJ119" s="721"/>
      <c r="BK119" s="721"/>
      <c r="BL119" s="721"/>
      <c r="BM119" s="721"/>
      <c r="BN119" s="721"/>
      <c r="BO119" s="721"/>
      <c r="BP119" s="721"/>
      <c r="BQ119" s="721"/>
      <c r="BR119" s="721"/>
      <c r="BS119" s="721"/>
      <c r="BT119" s="721"/>
      <c r="BU119" s="721"/>
      <c r="BV119" s="721"/>
      <c r="BW119" s="721"/>
      <c r="BX119" s="721"/>
      <c r="BY119" s="721"/>
      <c r="BZ119" s="721"/>
      <c r="CA119" s="721"/>
      <c r="CB119" s="721"/>
      <c r="CC119" s="721"/>
      <c r="CD119" s="721"/>
      <c r="CE119" s="721"/>
      <c r="CF119" s="721"/>
      <c r="CG119" s="721"/>
      <c r="CH119" s="721"/>
      <c r="CI119" s="721"/>
      <c r="CJ119" s="721"/>
      <c r="CK119" s="721"/>
      <c r="CL119" s="721"/>
      <c r="CM119" s="721"/>
      <c r="CN119" s="721"/>
      <c r="CO119" s="721"/>
      <c r="CP119" s="721"/>
      <c r="CQ119" s="721"/>
      <c r="CR119" s="721"/>
      <c r="CS119" s="721"/>
      <c r="CT119" s="721"/>
      <c r="CU119" s="721"/>
      <c r="CV119" s="721"/>
      <c r="CW119" s="721"/>
      <c r="CX119" s="721"/>
      <c r="CY119" s="721"/>
      <c r="CZ119" s="721"/>
      <c r="DA119" s="721"/>
      <c r="DB119" s="721"/>
      <c r="DC119" s="721"/>
      <c r="DD119" s="721"/>
      <c r="DE119" s="721"/>
      <c r="DF119" s="721"/>
    </row>
    <row r="120" spans="1:138" ht="18" customHeight="1">
      <c r="A120" s="404"/>
      <c r="B120" s="402"/>
      <c r="C120" s="402"/>
      <c r="D120" s="402"/>
      <c r="E120" s="402"/>
      <c r="F120" s="408">
        <v>0</v>
      </c>
      <c r="G120" s="404"/>
      <c r="H120" s="404"/>
      <c r="I120" s="399"/>
      <c r="J120" s="402"/>
      <c r="K120" s="423"/>
      <c r="L120" s="478"/>
      <c r="M120" s="478"/>
      <c r="N120" s="478"/>
      <c r="U120" s="423"/>
      <c r="V120" s="478"/>
      <c r="W120" s="478"/>
      <c r="X120" s="478"/>
      <c r="Y120" s="410"/>
      <c r="AE120" s="423"/>
      <c r="AF120" s="478"/>
      <c r="AG120" s="478"/>
      <c r="AH120" s="478"/>
      <c r="AI120" s="410"/>
      <c r="AO120" s="423"/>
      <c r="AP120" s="478"/>
      <c r="AQ120" s="478"/>
      <c r="AR120" s="478"/>
      <c r="AS120" s="410"/>
      <c r="AY120" s="423"/>
      <c r="AZ120" s="478"/>
      <c r="BA120" s="478"/>
      <c r="BB120" s="478"/>
      <c r="BC120" s="410"/>
      <c r="BI120" s="423"/>
      <c r="BJ120" s="478"/>
      <c r="BK120" s="478"/>
      <c r="BL120" s="478"/>
      <c r="BM120" s="410"/>
      <c r="BS120" s="423"/>
      <c r="BT120" s="478"/>
      <c r="BU120" s="478"/>
      <c r="BV120" s="478"/>
      <c r="BW120" s="410"/>
      <c r="CC120" s="423"/>
      <c r="CD120" s="478"/>
      <c r="CE120" s="478"/>
      <c r="CF120" s="478"/>
      <c r="CG120" s="410"/>
      <c r="CM120" s="423"/>
      <c r="CN120" s="478"/>
      <c r="CO120" s="478"/>
      <c r="CP120" s="478"/>
      <c r="CQ120" s="410"/>
      <c r="CW120" s="423"/>
      <c r="CX120" s="478"/>
      <c r="CY120" s="478"/>
      <c r="CZ120" s="478"/>
      <c r="DA120" s="410"/>
    </row>
    <row r="121" spans="1:138" ht="30" customHeight="1">
      <c r="A121" s="404"/>
      <c r="B121" s="481" t="str">
        <f>Weighting!C25</f>
        <v>EN 12.0</v>
      </c>
      <c r="C121" s="836" t="str">
        <f>Weighting!D25</f>
        <v>DWELLING SIZE ADJUSTMENT FACTOR</v>
      </c>
      <c r="D121" s="836"/>
      <c r="E121" s="836"/>
      <c r="F121" s="482"/>
      <c r="G121" s="482"/>
      <c r="H121" s="404"/>
      <c r="I121" s="404"/>
      <c r="J121" s="402"/>
      <c r="K121" s="442">
        <f t="shared" ref="K121:AP121" si="99">$H$150*K125</f>
        <v>0</v>
      </c>
      <c r="L121" s="442">
        <f t="shared" si="99"/>
        <v>0</v>
      </c>
      <c r="M121" s="442">
        <f t="shared" si="99"/>
        <v>0</v>
      </c>
      <c r="N121" s="442">
        <f t="shared" si="99"/>
        <v>0</v>
      </c>
      <c r="O121" s="442">
        <f t="shared" si="99"/>
        <v>0</v>
      </c>
      <c r="P121" s="442">
        <f t="shared" si="99"/>
        <v>0</v>
      </c>
      <c r="Q121" s="442">
        <f t="shared" si="99"/>
        <v>0</v>
      </c>
      <c r="R121" s="442">
        <f t="shared" si="99"/>
        <v>0</v>
      </c>
      <c r="S121" s="442">
        <f t="shared" si="99"/>
        <v>0</v>
      </c>
      <c r="T121" s="442">
        <f t="shared" si="99"/>
        <v>0</v>
      </c>
      <c r="U121" s="442">
        <f t="shared" si="99"/>
        <v>0</v>
      </c>
      <c r="V121" s="442">
        <f t="shared" si="99"/>
        <v>0</v>
      </c>
      <c r="W121" s="442">
        <f t="shared" si="99"/>
        <v>0</v>
      </c>
      <c r="X121" s="442">
        <f t="shared" si="99"/>
        <v>0</v>
      </c>
      <c r="Y121" s="442">
        <f t="shared" si="99"/>
        <v>0</v>
      </c>
      <c r="Z121" s="442">
        <f t="shared" si="99"/>
        <v>0</v>
      </c>
      <c r="AA121" s="442">
        <f t="shared" si="99"/>
        <v>0</v>
      </c>
      <c r="AB121" s="442">
        <f t="shared" si="99"/>
        <v>0</v>
      </c>
      <c r="AC121" s="442">
        <f t="shared" si="99"/>
        <v>0</v>
      </c>
      <c r="AD121" s="442">
        <f t="shared" si="99"/>
        <v>0</v>
      </c>
      <c r="AE121" s="442">
        <f t="shared" si="99"/>
        <v>0</v>
      </c>
      <c r="AF121" s="442">
        <f t="shared" si="99"/>
        <v>0</v>
      </c>
      <c r="AG121" s="442">
        <f t="shared" si="99"/>
        <v>0</v>
      </c>
      <c r="AH121" s="442">
        <f t="shared" si="99"/>
        <v>0</v>
      </c>
      <c r="AI121" s="442">
        <f t="shared" si="99"/>
        <v>0</v>
      </c>
      <c r="AJ121" s="442">
        <f t="shared" si="99"/>
        <v>0</v>
      </c>
      <c r="AK121" s="442">
        <f t="shared" si="99"/>
        <v>0</v>
      </c>
      <c r="AL121" s="442">
        <f t="shared" si="99"/>
        <v>0</v>
      </c>
      <c r="AM121" s="442">
        <f t="shared" si="99"/>
        <v>0</v>
      </c>
      <c r="AN121" s="442">
        <f t="shared" si="99"/>
        <v>0</v>
      </c>
      <c r="AO121" s="442">
        <f t="shared" si="99"/>
        <v>0</v>
      </c>
      <c r="AP121" s="442">
        <f t="shared" si="99"/>
        <v>0</v>
      </c>
      <c r="AQ121" s="442">
        <f t="shared" ref="AQ121:BV121" si="100">$H$150*AQ125</f>
        <v>0</v>
      </c>
      <c r="AR121" s="442">
        <f t="shared" si="100"/>
        <v>0</v>
      </c>
      <c r="AS121" s="442">
        <f t="shared" si="100"/>
        <v>0</v>
      </c>
      <c r="AT121" s="442">
        <f t="shared" si="100"/>
        <v>0</v>
      </c>
      <c r="AU121" s="442">
        <f t="shared" si="100"/>
        <v>0</v>
      </c>
      <c r="AV121" s="442">
        <f t="shared" si="100"/>
        <v>0</v>
      </c>
      <c r="AW121" s="442">
        <f t="shared" si="100"/>
        <v>0</v>
      </c>
      <c r="AX121" s="442">
        <f t="shared" si="100"/>
        <v>0</v>
      </c>
      <c r="AY121" s="442">
        <f t="shared" si="100"/>
        <v>0</v>
      </c>
      <c r="AZ121" s="442">
        <f t="shared" si="100"/>
        <v>0</v>
      </c>
      <c r="BA121" s="442">
        <f t="shared" si="100"/>
        <v>0</v>
      </c>
      <c r="BB121" s="442">
        <f t="shared" si="100"/>
        <v>0</v>
      </c>
      <c r="BC121" s="442">
        <f t="shared" si="100"/>
        <v>0</v>
      </c>
      <c r="BD121" s="442">
        <f t="shared" si="100"/>
        <v>0</v>
      </c>
      <c r="BE121" s="442">
        <f t="shared" si="100"/>
        <v>0</v>
      </c>
      <c r="BF121" s="442">
        <f t="shared" si="100"/>
        <v>0</v>
      </c>
      <c r="BG121" s="442">
        <f t="shared" si="100"/>
        <v>0</v>
      </c>
      <c r="BH121" s="442">
        <f t="shared" si="100"/>
        <v>0</v>
      </c>
      <c r="BI121" s="442">
        <f t="shared" si="100"/>
        <v>0</v>
      </c>
      <c r="BJ121" s="442">
        <f t="shared" si="100"/>
        <v>0</v>
      </c>
      <c r="BK121" s="442">
        <f t="shared" si="100"/>
        <v>0</v>
      </c>
      <c r="BL121" s="442">
        <f t="shared" si="100"/>
        <v>0</v>
      </c>
      <c r="BM121" s="442">
        <f t="shared" si="100"/>
        <v>0</v>
      </c>
      <c r="BN121" s="442">
        <f t="shared" si="100"/>
        <v>0</v>
      </c>
      <c r="BO121" s="442">
        <f t="shared" si="100"/>
        <v>0</v>
      </c>
      <c r="BP121" s="442">
        <f t="shared" si="100"/>
        <v>0</v>
      </c>
      <c r="BQ121" s="442">
        <f t="shared" si="100"/>
        <v>0</v>
      </c>
      <c r="BR121" s="442">
        <f t="shared" si="100"/>
        <v>0</v>
      </c>
      <c r="BS121" s="442">
        <f t="shared" si="100"/>
        <v>0</v>
      </c>
      <c r="BT121" s="442">
        <f t="shared" si="100"/>
        <v>0</v>
      </c>
      <c r="BU121" s="442">
        <f t="shared" si="100"/>
        <v>0</v>
      </c>
      <c r="BV121" s="442">
        <f t="shared" si="100"/>
        <v>0</v>
      </c>
      <c r="BW121" s="442">
        <f t="shared" ref="BW121:DF121" si="101">$H$150*BW125</f>
        <v>0</v>
      </c>
      <c r="BX121" s="442">
        <f t="shared" si="101"/>
        <v>0</v>
      </c>
      <c r="BY121" s="442">
        <f t="shared" si="101"/>
        <v>0</v>
      </c>
      <c r="BZ121" s="442">
        <f t="shared" si="101"/>
        <v>0</v>
      </c>
      <c r="CA121" s="442">
        <f t="shared" si="101"/>
        <v>0</v>
      </c>
      <c r="CB121" s="442">
        <f t="shared" si="101"/>
        <v>0</v>
      </c>
      <c r="CC121" s="442">
        <f t="shared" si="101"/>
        <v>0</v>
      </c>
      <c r="CD121" s="442">
        <f t="shared" si="101"/>
        <v>0</v>
      </c>
      <c r="CE121" s="442">
        <f t="shared" si="101"/>
        <v>0</v>
      </c>
      <c r="CF121" s="442">
        <f t="shared" si="101"/>
        <v>0</v>
      </c>
      <c r="CG121" s="442">
        <f t="shared" si="101"/>
        <v>0</v>
      </c>
      <c r="CH121" s="442">
        <f t="shared" si="101"/>
        <v>0</v>
      </c>
      <c r="CI121" s="442">
        <f t="shared" si="101"/>
        <v>0</v>
      </c>
      <c r="CJ121" s="442">
        <f t="shared" si="101"/>
        <v>0</v>
      </c>
      <c r="CK121" s="442">
        <f t="shared" si="101"/>
        <v>0</v>
      </c>
      <c r="CL121" s="442">
        <f t="shared" si="101"/>
        <v>0</v>
      </c>
      <c r="CM121" s="442">
        <f t="shared" si="101"/>
        <v>0</v>
      </c>
      <c r="CN121" s="442">
        <f t="shared" si="101"/>
        <v>0</v>
      </c>
      <c r="CO121" s="442">
        <f t="shared" si="101"/>
        <v>0</v>
      </c>
      <c r="CP121" s="442">
        <f t="shared" si="101"/>
        <v>0</v>
      </c>
      <c r="CQ121" s="442">
        <f t="shared" si="101"/>
        <v>0</v>
      </c>
      <c r="CR121" s="442">
        <f t="shared" si="101"/>
        <v>0</v>
      </c>
      <c r="CS121" s="442">
        <f t="shared" si="101"/>
        <v>0</v>
      </c>
      <c r="CT121" s="442">
        <f t="shared" si="101"/>
        <v>0</v>
      </c>
      <c r="CU121" s="442">
        <f t="shared" si="101"/>
        <v>0</v>
      </c>
      <c r="CV121" s="442">
        <f t="shared" si="101"/>
        <v>0</v>
      </c>
      <c r="CW121" s="442">
        <f t="shared" si="101"/>
        <v>0</v>
      </c>
      <c r="CX121" s="442">
        <f t="shared" si="101"/>
        <v>0</v>
      </c>
      <c r="CY121" s="442">
        <f t="shared" si="101"/>
        <v>0</v>
      </c>
      <c r="CZ121" s="442">
        <f t="shared" si="101"/>
        <v>0</v>
      </c>
      <c r="DA121" s="442">
        <f t="shared" si="101"/>
        <v>0</v>
      </c>
      <c r="DB121" s="442">
        <f t="shared" si="101"/>
        <v>0</v>
      </c>
      <c r="DC121" s="442">
        <f t="shared" si="101"/>
        <v>0</v>
      </c>
      <c r="DD121" s="442">
        <f t="shared" si="101"/>
        <v>0</v>
      </c>
      <c r="DE121" s="442">
        <f t="shared" si="101"/>
        <v>0</v>
      </c>
      <c r="DF121" s="442">
        <f t="shared" si="101"/>
        <v>0</v>
      </c>
    </row>
    <row r="122" spans="1:138" ht="19.95" customHeight="1">
      <c r="A122" s="404"/>
      <c r="B122" s="483"/>
      <c r="C122" s="484"/>
      <c r="D122" s="484"/>
      <c r="E122" s="485"/>
      <c r="F122" s="485"/>
      <c r="G122" s="486"/>
      <c r="H122" s="404"/>
      <c r="I122" s="398"/>
      <c r="J122" s="402"/>
      <c r="K122" s="487" t="str">
        <f>Home!M27</f>
        <v>insert</v>
      </c>
      <c r="L122" s="487" t="str">
        <f>Home!N27</f>
        <v>insert</v>
      </c>
      <c r="M122" s="487" t="str">
        <f>Home!O27</f>
        <v>insert</v>
      </c>
      <c r="N122" s="487" t="str">
        <f>Home!P27</f>
        <v>insert</v>
      </c>
      <c r="O122" s="487" t="str">
        <f>Home!Q27</f>
        <v>insert</v>
      </c>
      <c r="P122" s="487" t="str">
        <f>Home!R27</f>
        <v>insert</v>
      </c>
      <c r="Q122" s="487" t="str">
        <f>Home!S27</f>
        <v>insert</v>
      </c>
      <c r="R122" s="487" t="str">
        <f>Home!T27</f>
        <v>insert</v>
      </c>
      <c r="S122" s="487" t="str">
        <f>Home!U27</f>
        <v>insert</v>
      </c>
      <c r="T122" s="487" t="str">
        <f>Home!V27</f>
        <v>insert</v>
      </c>
      <c r="U122" s="487" t="str">
        <f>Home!W27</f>
        <v>insert</v>
      </c>
      <c r="V122" s="487" t="str">
        <f>Home!X27</f>
        <v>insert</v>
      </c>
      <c r="W122" s="487" t="str">
        <f>Home!Y27</f>
        <v>insert</v>
      </c>
      <c r="X122" s="487" t="str">
        <f>Home!Z27</f>
        <v>insert</v>
      </c>
      <c r="Y122" s="487" t="str">
        <f>Home!AA27</f>
        <v>insert</v>
      </c>
      <c r="Z122" s="487" t="str">
        <f>Home!AB27</f>
        <v>insert</v>
      </c>
      <c r="AA122" s="487" t="str">
        <f>Home!AC27</f>
        <v>insert</v>
      </c>
      <c r="AB122" s="487" t="str">
        <f>Home!AD27</f>
        <v>insert</v>
      </c>
      <c r="AC122" s="487" t="str">
        <f>Home!AE27</f>
        <v>insert</v>
      </c>
      <c r="AD122" s="487" t="str">
        <f>Home!AF27</f>
        <v>insert</v>
      </c>
      <c r="AE122" s="487" t="str">
        <f>Home!AG27</f>
        <v>insert</v>
      </c>
      <c r="AF122" s="487" t="str">
        <f>Home!AH27</f>
        <v>insert</v>
      </c>
      <c r="AG122" s="487" t="str">
        <f>Home!AI27</f>
        <v>insert</v>
      </c>
      <c r="AH122" s="487" t="str">
        <f>Home!AJ27</f>
        <v>insert</v>
      </c>
      <c r="AI122" s="487" t="str">
        <f>Home!AK27</f>
        <v>insert</v>
      </c>
      <c r="AJ122" s="487" t="str">
        <f>Home!AL27</f>
        <v>insert</v>
      </c>
      <c r="AK122" s="487" t="str">
        <f>Home!AM27</f>
        <v>insert</v>
      </c>
      <c r="AL122" s="487" t="str">
        <f>Home!AN27</f>
        <v>insert</v>
      </c>
      <c r="AM122" s="487" t="str">
        <f>Home!AO27</f>
        <v>insert</v>
      </c>
      <c r="AN122" s="487" t="str">
        <f>Home!AP27</f>
        <v>insert</v>
      </c>
      <c r="AO122" s="487" t="str">
        <f>Home!AQ27</f>
        <v>insert</v>
      </c>
      <c r="AP122" s="487" t="str">
        <f>Home!AR27</f>
        <v>insert</v>
      </c>
      <c r="AQ122" s="487" t="str">
        <f>Home!AS27</f>
        <v>insert</v>
      </c>
      <c r="AR122" s="487" t="str">
        <f>Home!AT27</f>
        <v>insert</v>
      </c>
      <c r="AS122" s="487" t="str">
        <f>Home!AU27</f>
        <v>insert</v>
      </c>
      <c r="AT122" s="487" t="str">
        <f>Home!AV27</f>
        <v>insert</v>
      </c>
      <c r="AU122" s="487" t="str">
        <f>Home!AW27</f>
        <v>insert</v>
      </c>
      <c r="AV122" s="487" t="str">
        <f>Home!AX27</f>
        <v>insert</v>
      </c>
      <c r="AW122" s="487" t="str">
        <f>Home!AY27</f>
        <v>insert</v>
      </c>
      <c r="AX122" s="487" t="str">
        <f>Home!AZ27</f>
        <v>insert</v>
      </c>
      <c r="AY122" s="487" t="str">
        <f>Home!BA27</f>
        <v>insert</v>
      </c>
      <c r="AZ122" s="487" t="str">
        <f>Home!BB27</f>
        <v>insert</v>
      </c>
      <c r="BA122" s="487" t="str">
        <f>Home!BC27</f>
        <v>insert</v>
      </c>
      <c r="BB122" s="487" t="str">
        <f>Home!BD27</f>
        <v>insert</v>
      </c>
      <c r="BC122" s="487" t="str">
        <f>Home!BE27</f>
        <v>insert</v>
      </c>
      <c r="BD122" s="487" t="str">
        <f>Home!BF27</f>
        <v>insert</v>
      </c>
      <c r="BE122" s="487" t="str">
        <f>Home!BG27</f>
        <v>insert</v>
      </c>
      <c r="BF122" s="487" t="str">
        <f>Home!BH27</f>
        <v>insert</v>
      </c>
      <c r="BG122" s="487" t="str">
        <f>Home!BI27</f>
        <v>insert</v>
      </c>
      <c r="BH122" s="487" t="str">
        <f>Home!BJ27</f>
        <v>insert</v>
      </c>
      <c r="BI122" s="487" t="str">
        <f>Home!BK27</f>
        <v>insert</v>
      </c>
      <c r="BJ122" s="487" t="str">
        <f>Home!BL27</f>
        <v>insert</v>
      </c>
      <c r="BK122" s="487" t="str">
        <f>Home!BM27</f>
        <v>insert</v>
      </c>
      <c r="BL122" s="487" t="str">
        <f>Home!BN27</f>
        <v>insert</v>
      </c>
      <c r="BM122" s="487" t="str">
        <f>Home!BO27</f>
        <v>insert</v>
      </c>
      <c r="BN122" s="487" t="str">
        <f>Home!BP27</f>
        <v>insert</v>
      </c>
      <c r="BO122" s="487" t="str">
        <f>Home!BQ27</f>
        <v>insert</v>
      </c>
      <c r="BP122" s="487" t="str">
        <f>Home!BR27</f>
        <v>insert</v>
      </c>
      <c r="BQ122" s="487" t="str">
        <f>Home!BS27</f>
        <v>insert</v>
      </c>
      <c r="BR122" s="487" t="str">
        <f>Home!BT27</f>
        <v>insert</v>
      </c>
      <c r="BS122" s="487" t="str">
        <f>Home!BU27</f>
        <v>insert</v>
      </c>
      <c r="BT122" s="487" t="str">
        <f>Home!BV27</f>
        <v>insert</v>
      </c>
      <c r="BU122" s="487" t="str">
        <f>Home!BW27</f>
        <v>insert</v>
      </c>
      <c r="BV122" s="487" t="str">
        <f>Home!BX27</f>
        <v>insert</v>
      </c>
      <c r="BW122" s="487" t="str">
        <f>Home!BY27</f>
        <v>insert</v>
      </c>
      <c r="BX122" s="487" t="str">
        <f>Home!BZ27</f>
        <v>insert</v>
      </c>
      <c r="BY122" s="487" t="str">
        <f>Home!CA27</f>
        <v>insert</v>
      </c>
      <c r="BZ122" s="487" t="str">
        <f>Home!CB27</f>
        <v>insert</v>
      </c>
      <c r="CA122" s="487" t="str">
        <f>Home!CC27</f>
        <v>insert</v>
      </c>
      <c r="CB122" s="487" t="str">
        <f>Home!CD27</f>
        <v>insert</v>
      </c>
      <c r="CC122" s="487" t="str">
        <f>Home!CE27</f>
        <v>insert</v>
      </c>
      <c r="CD122" s="487" t="str">
        <f>Home!CF27</f>
        <v>insert</v>
      </c>
      <c r="CE122" s="487" t="str">
        <f>Home!CG27</f>
        <v>insert</v>
      </c>
      <c r="CF122" s="487" t="str">
        <f>Home!CH27</f>
        <v>insert</v>
      </c>
      <c r="CG122" s="487" t="str">
        <f>Home!CI27</f>
        <v>insert</v>
      </c>
      <c r="CH122" s="487" t="str">
        <f>Home!CJ27</f>
        <v>insert</v>
      </c>
      <c r="CI122" s="487" t="str">
        <f>Home!CK27</f>
        <v>insert</v>
      </c>
      <c r="CJ122" s="487" t="str">
        <f>Home!CL27</f>
        <v>insert</v>
      </c>
      <c r="CK122" s="487" t="str">
        <f>Home!CM27</f>
        <v>insert</v>
      </c>
      <c r="CL122" s="487" t="str">
        <f>Home!CN27</f>
        <v>insert</v>
      </c>
      <c r="CM122" s="487" t="str">
        <f>Home!CO27</f>
        <v>insert</v>
      </c>
      <c r="CN122" s="487" t="str">
        <f>Home!CP27</f>
        <v>insert</v>
      </c>
      <c r="CO122" s="487" t="str">
        <f>Home!CQ27</f>
        <v>insert</v>
      </c>
      <c r="CP122" s="487" t="str">
        <f>Home!CR27</f>
        <v>insert</v>
      </c>
      <c r="CQ122" s="487" t="str">
        <f>Home!CS27</f>
        <v>insert</v>
      </c>
      <c r="CR122" s="487" t="str">
        <f>Home!CT27</f>
        <v>insert</v>
      </c>
      <c r="CS122" s="487" t="str">
        <f>Home!CU27</f>
        <v>insert</v>
      </c>
      <c r="CT122" s="487" t="str">
        <f>Home!CV27</f>
        <v>insert</v>
      </c>
      <c r="CU122" s="487" t="str">
        <f>Home!CW27</f>
        <v>insert</v>
      </c>
      <c r="CV122" s="487" t="str">
        <f>Home!CX27</f>
        <v>insert</v>
      </c>
      <c r="CW122" s="487" t="str">
        <f>Home!CY27</f>
        <v>insert</v>
      </c>
      <c r="CX122" s="487" t="str">
        <f>Home!CZ27</f>
        <v>insert</v>
      </c>
      <c r="CY122" s="487" t="str">
        <f>Home!DA27</f>
        <v>insert</v>
      </c>
      <c r="CZ122" s="487" t="str">
        <f>Home!DB27</f>
        <v>insert</v>
      </c>
      <c r="DA122" s="487" t="str">
        <f>Home!DC27</f>
        <v>insert</v>
      </c>
      <c r="DB122" s="487" t="str">
        <f>Home!DD27</f>
        <v>insert</v>
      </c>
      <c r="DC122" s="487" t="str">
        <f>Home!DE27</f>
        <v>insert</v>
      </c>
      <c r="DD122" s="487" t="str">
        <f>Home!DF27</f>
        <v>insert</v>
      </c>
      <c r="DE122" s="487" t="str">
        <f>Home!DG27</f>
        <v>insert</v>
      </c>
      <c r="DF122" s="487" t="str">
        <f>Home!DH27</f>
        <v>insert</v>
      </c>
    </row>
    <row r="123" spans="1:138" ht="19.95" customHeight="1">
      <c r="A123" s="404"/>
      <c r="B123" s="488"/>
      <c r="C123" s="489">
        <f>Home!C27</f>
        <v>0</v>
      </c>
      <c r="D123" s="490" t="s">
        <v>204</v>
      </c>
      <c r="E123" s="491">
        <f>IFERROR(VLOOKUP(C124,B182:C186,2,TRUE),0)</f>
        <v>0</v>
      </c>
      <c r="F123" s="492"/>
      <c r="G123" s="493"/>
      <c r="H123" s="404"/>
      <c r="I123" s="398"/>
      <c r="J123" s="402"/>
      <c r="K123" s="762" t="str">
        <f>Home!M26</f>
        <v>Select here</v>
      </c>
      <c r="L123" s="487" t="str">
        <f>Home!N26</f>
        <v>Select here</v>
      </c>
      <c r="M123" s="487" t="str">
        <f>Home!O26</f>
        <v>Select here</v>
      </c>
      <c r="N123" s="487" t="str">
        <f>Home!P26</f>
        <v>Select here</v>
      </c>
      <c r="O123" s="487" t="str">
        <f>Home!Q26</f>
        <v>Select here</v>
      </c>
      <c r="P123" s="487" t="str">
        <f>Home!R26</f>
        <v>Select here</v>
      </c>
      <c r="Q123" s="487" t="str">
        <f>Home!S26</f>
        <v>Select here</v>
      </c>
      <c r="R123" s="487" t="str">
        <f>Home!T26</f>
        <v>5 or more</v>
      </c>
      <c r="S123" s="487" t="str">
        <f>Home!U26</f>
        <v>Select here</v>
      </c>
      <c r="T123" s="487" t="str">
        <f>Home!V26</f>
        <v>Select here</v>
      </c>
      <c r="U123" s="487" t="str">
        <f>Home!W26</f>
        <v>Select here</v>
      </c>
      <c r="V123" s="487" t="str">
        <f>Home!X26</f>
        <v>Select here</v>
      </c>
      <c r="W123" s="487" t="str">
        <f>Home!Y26</f>
        <v>Select here</v>
      </c>
      <c r="X123" s="487" t="str">
        <f>Home!Z26</f>
        <v>Select here</v>
      </c>
      <c r="Y123" s="487" t="str">
        <f>Home!AA26</f>
        <v>Select here</v>
      </c>
      <c r="Z123" s="487" t="str">
        <f>Home!AB26</f>
        <v>Select here</v>
      </c>
      <c r="AA123" s="487" t="str">
        <f>Home!AC26</f>
        <v>Select here</v>
      </c>
      <c r="AB123" s="487" t="str">
        <f>Home!AD26</f>
        <v>Select here</v>
      </c>
      <c r="AC123" s="487" t="str">
        <f>Home!AE26</f>
        <v>Select here</v>
      </c>
      <c r="AD123" s="487" t="str">
        <f>Home!AF26</f>
        <v>Select here</v>
      </c>
      <c r="AE123" s="487" t="str">
        <f>Home!AG26</f>
        <v>Select here</v>
      </c>
      <c r="AF123" s="487" t="str">
        <f>Home!AH26</f>
        <v>5 or more</v>
      </c>
      <c r="AG123" s="487" t="str">
        <f>Home!AI26</f>
        <v>Select here</v>
      </c>
      <c r="AH123" s="487" t="str">
        <f>Home!AJ26</f>
        <v>Select here</v>
      </c>
      <c r="AI123" s="487" t="str">
        <f>Home!AK26</f>
        <v>Select here</v>
      </c>
      <c r="AJ123" s="487" t="str">
        <f>Home!AL26</f>
        <v>Select here</v>
      </c>
      <c r="AK123" s="487" t="str">
        <f>Home!AM26</f>
        <v>Select here</v>
      </c>
      <c r="AL123" s="487" t="str">
        <f>Home!AN26</f>
        <v>Select here</v>
      </c>
      <c r="AM123" s="487" t="str">
        <f>Home!AO26</f>
        <v>Select here</v>
      </c>
      <c r="AN123" s="487" t="str">
        <f>Home!AP26</f>
        <v>Select here</v>
      </c>
      <c r="AO123" s="487" t="str">
        <f>Home!AQ26</f>
        <v>Select here</v>
      </c>
      <c r="AP123" s="487" t="str">
        <f>Home!AR26</f>
        <v>Select here</v>
      </c>
      <c r="AQ123" s="487" t="str">
        <f>Home!AS26</f>
        <v>Select here</v>
      </c>
      <c r="AR123" s="487" t="str">
        <f>Home!AT26</f>
        <v>Select here</v>
      </c>
      <c r="AS123" s="487" t="str">
        <f>Home!AU26</f>
        <v>Select here</v>
      </c>
      <c r="AT123" s="487" t="str">
        <f>Home!AV26</f>
        <v>Select here</v>
      </c>
      <c r="AU123" s="487" t="str">
        <f>Home!AW26</f>
        <v>Select here</v>
      </c>
      <c r="AV123" s="487" t="str">
        <f>Home!AX26</f>
        <v>Select here</v>
      </c>
      <c r="AW123" s="487" t="str">
        <f>Home!AY26</f>
        <v>Select here</v>
      </c>
      <c r="AX123" s="487" t="str">
        <f>Home!AZ26</f>
        <v>Select here</v>
      </c>
      <c r="AY123" s="487" t="str">
        <f>Home!BA26</f>
        <v>Select here</v>
      </c>
      <c r="AZ123" s="487" t="str">
        <f>Home!BB26</f>
        <v>Select here</v>
      </c>
      <c r="BA123" s="487" t="str">
        <f>Home!BC26</f>
        <v>Select here</v>
      </c>
      <c r="BB123" s="487" t="str">
        <f>Home!BD26</f>
        <v>Select here</v>
      </c>
      <c r="BC123" s="487" t="str">
        <f>Home!BE26</f>
        <v>Select here</v>
      </c>
      <c r="BD123" s="487" t="str">
        <f>Home!BF26</f>
        <v>Select here</v>
      </c>
      <c r="BE123" s="487" t="str">
        <f>Home!BG26</f>
        <v>Select here</v>
      </c>
      <c r="BF123" s="487" t="str">
        <f>Home!BH26</f>
        <v>Select here</v>
      </c>
      <c r="BG123" s="487" t="str">
        <f>Home!BI26</f>
        <v>Select here</v>
      </c>
      <c r="BH123" s="487" t="str">
        <f>Home!BJ26</f>
        <v>Select here</v>
      </c>
      <c r="BI123" s="487" t="str">
        <f>Home!BK26</f>
        <v>Select here</v>
      </c>
      <c r="BJ123" s="487" t="str">
        <f>Home!BL26</f>
        <v>Select here</v>
      </c>
      <c r="BK123" s="487" t="str">
        <f>Home!BM26</f>
        <v>Select here</v>
      </c>
      <c r="BL123" s="487" t="str">
        <f>Home!BN26</f>
        <v>Select here</v>
      </c>
      <c r="BM123" s="487" t="str">
        <f>Home!BO26</f>
        <v>Select here</v>
      </c>
      <c r="BN123" s="487" t="str">
        <f>Home!BP26</f>
        <v>Select here</v>
      </c>
      <c r="BO123" s="487" t="str">
        <f>Home!BQ26</f>
        <v>Select here</v>
      </c>
      <c r="BP123" s="487" t="str">
        <f>Home!BR26</f>
        <v>Select here</v>
      </c>
      <c r="BQ123" s="487" t="str">
        <f>Home!BS26</f>
        <v>Select here</v>
      </c>
      <c r="BR123" s="487" t="str">
        <f>Home!BT26</f>
        <v>Select here</v>
      </c>
      <c r="BS123" s="487" t="str">
        <f>Home!BU26</f>
        <v>Select here</v>
      </c>
      <c r="BT123" s="487" t="str">
        <f>Home!BV26</f>
        <v>Select here</v>
      </c>
      <c r="BU123" s="487" t="str">
        <f>Home!BW26</f>
        <v>Select here</v>
      </c>
      <c r="BV123" s="487" t="str">
        <f>Home!BX26</f>
        <v>Select here</v>
      </c>
      <c r="BW123" s="487" t="str">
        <f>Home!BY26</f>
        <v>Select here</v>
      </c>
      <c r="BX123" s="487" t="str">
        <f>Home!BZ26</f>
        <v>Select here</v>
      </c>
      <c r="BY123" s="487" t="str">
        <f>Home!CA26</f>
        <v>Select here</v>
      </c>
      <c r="BZ123" s="487" t="str">
        <f>Home!CB26</f>
        <v>Select here</v>
      </c>
      <c r="CA123" s="487" t="str">
        <f>Home!CC26</f>
        <v>Select here</v>
      </c>
      <c r="CB123" s="487" t="str">
        <f>Home!CD26</f>
        <v>Select here</v>
      </c>
      <c r="CC123" s="487" t="str">
        <f>Home!CE26</f>
        <v>Select here</v>
      </c>
      <c r="CD123" s="487" t="str">
        <f>Home!CF26</f>
        <v>Select here</v>
      </c>
      <c r="CE123" s="487" t="str">
        <f>Home!CG26</f>
        <v>Select here</v>
      </c>
      <c r="CF123" s="487" t="str">
        <f>Home!CH26</f>
        <v>Select here</v>
      </c>
      <c r="CG123" s="487" t="str">
        <f>Home!CI26</f>
        <v>Select here</v>
      </c>
      <c r="CH123" s="487" t="str">
        <f>Home!CJ26</f>
        <v>Select here</v>
      </c>
      <c r="CI123" s="487" t="str">
        <f>Home!CK26</f>
        <v>Select here</v>
      </c>
      <c r="CJ123" s="487" t="str">
        <f>Home!CL26</f>
        <v>Select here</v>
      </c>
      <c r="CK123" s="487" t="str">
        <f>Home!CM26</f>
        <v>Select here</v>
      </c>
      <c r="CL123" s="487" t="str">
        <f>Home!CN26</f>
        <v>Select here</v>
      </c>
      <c r="CM123" s="487" t="str">
        <f>Home!CO26</f>
        <v>Select here</v>
      </c>
      <c r="CN123" s="487" t="str">
        <f>Home!CP26</f>
        <v>Select here</v>
      </c>
      <c r="CO123" s="487" t="str">
        <f>Home!CQ26</f>
        <v>Select here</v>
      </c>
      <c r="CP123" s="487" t="str">
        <f>Home!CR26</f>
        <v>Select here</v>
      </c>
      <c r="CQ123" s="487" t="str">
        <f>Home!CS26</f>
        <v>Select here</v>
      </c>
      <c r="CR123" s="487" t="str">
        <f>Home!CT26</f>
        <v>Select here</v>
      </c>
      <c r="CS123" s="487" t="str">
        <f>Home!CU26</f>
        <v>Select here</v>
      </c>
      <c r="CT123" s="487" t="str">
        <f>Home!CV26</f>
        <v>Select here</v>
      </c>
      <c r="CU123" s="487" t="str">
        <f>Home!CW26</f>
        <v>Select here</v>
      </c>
      <c r="CV123" s="487" t="str">
        <f>Home!CX26</f>
        <v>Select here</v>
      </c>
      <c r="CW123" s="487" t="str">
        <f>Home!CY26</f>
        <v>Select here</v>
      </c>
      <c r="CX123" s="487" t="str">
        <f>Home!CZ26</f>
        <v>Select here</v>
      </c>
      <c r="CY123" s="487" t="str">
        <f>Home!DA26</f>
        <v>Select here</v>
      </c>
      <c r="CZ123" s="487" t="str">
        <f>Home!DB26</f>
        <v>Select here</v>
      </c>
      <c r="DA123" s="487" t="str">
        <f>Home!DC26</f>
        <v>Select here</v>
      </c>
      <c r="DB123" s="487" t="str">
        <f>Home!DD26</f>
        <v>Select here</v>
      </c>
      <c r="DC123" s="487" t="str">
        <f>Home!DE26</f>
        <v>Select here</v>
      </c>
      <c r="DD123" s="487" t="str">
        <f>Home!DF26</f>
        <v>Select here</v>
      </c>
      <c r="DE123" s="487" t="str">
        <f>Home!DG26</f>
        <v>Select here</v>
      </c>
      <c r="DF123" s="487" t="str">
        <f>Home!DH26</f>
        <v>Select here</v>
      </c>
    </row>
    <row r="124" spans="1:138" ht="19.95" customHeight="1">
      <c r="A124" s="404"/>
      <c r="B124" s="488"/>
      <c r="C124" s="494">
        <f>Home!C26</f>
        <v>0</v>
      </c>
      <c r="D124" s="495"/>
      <c r="E124" s="496">
        <f>IFERROR(IF((((C123/E123)-1)*(-100)&lt;0),(C123/E123)-1)*(-100),0)*0.04</f>
        <v>0</v>
      </c>
      <c r="F124" s="492"/>
      <c r="G124" s="493"/>
      <c r="H124" s="402"/>
      <c r="I124" s="398"/>
      <c r="J124" s="402"/>
      <c r="K124" s="713">
        <f>IFERROR(VLOOKUP(K123,$B$182:$C$186,2,TRUE),0)</f>
        <v>175</v>
      </c>
      <c r="L124" s="429">
        <f t="shared" ref="L124:AP124" si="102">IFERROR(VLOOKUP(L123,$B$182:$C$186,2,TRUE),0)</f>
        <v>175</v>
      </c>
      <c r="M124" s="406">
        <f t="shared" si="102"/>
        <v>175</v>
      </c>
      <c r="N124" s="406">
        <f t="shared" si="102"/>
        <v>175</v>
      </c>
      <c r="O124" s="406">
        <f t="shared" si="102"/>
        <v>175</v>
      </c>
      <c r="P124" s="451">
        <f t="shared" si="102"/>
        <v>175</v>
      </c>
      <c r="Q124" s="451">
        <f t="shared" si="102"/>
        <v>175</v>
      </c>
      <c r="R124" s="451">
        <f t="shared" si="102"/>
        <v>175</v>
      </c>
      <c r="S124" s="451">
        <f t="shared" si="102"/>
        <v>175</v>
      </c>
      <c r="T124" s="451">
        <f t="shared" si="102"/>
        <v>175</v>
      </c>
      <c r="U124" s="451">
        <f t="shared" si="102"/>
        <v>175</v>
      </c>
      <c r="V124" s="451">
        <f t="shared" si="102"/>
        <v>175</v>
      </c>
      <c r="W124" s="451">
        <f t="shared" si="102"/>
        <v>175</v>
      </c>
      <c r="X124" s="451">
        <f t="shared" si="102"/>
        <v>175</v>
      </c>
      <c r="Y124" s="451">
        <f t="shared" si="102"/>
        <v>175</v>
      </c>
      <c r="Z124" s="451">
        <f t="shared" si="102"/>
        <v>175</v>
      </c>
      <c r="AA124" s="451">
        <f t="shared" si="102"/>
        <v>175</v>
      </c>
      <c r="AB124" s="451">
        <f t="shared" si="102"/>
        <v>175</v>
      </c>
      <c r="AC124" s="451">
        <f t="shared" si="102"/>
        <v>175</v>
      </c>
      <c r="AD124" s="451">
        <f t="shared" si="102"/>
        <v>175</v>
      </c>
      <c r="AE124" s="451">
        <f t="shared" si="102"/>
        <v>175</v>
      </c>
      <c r="AF124" s="451">
        <f t="shared" si="102"/>
        <v>175</v>
      </c>
      <c r="AG124" s="451">
        <f t="shared" si="102"/>
        <v>175</v>
      </c>
      <c r="AH124" s="451">
        <f t="shared" si="102"/>
        <v>175</v>
      </c>
      <c r="AI124" s="451">
        <f t="shared" si="102"/>
        <v>175</v>
      </c>
      <c r="AJ124" s="451">
        <f t="shared" si="102"/>
        <v>175</v>
      </c>
      <c r="AK124" s="451">
        <f t="shared" si="102"/>
        <v>175</v>
      </c>
      <c r="AL124" s="451">
        <f t="shared" si="102"/>
        <v>175</v>
      </c>
      <c r="AM124" s="451">
        <f t="shared" si="102"/>
        <v>175</v>
      </c>
      <c r="AN124" s="451">
        <f t="shared" si="102"/>
        <v>175</v>
      </c>
      <c r="AO124" s="451">
        <f t="shared" si="102"/>
        <v>175</v>
      </c>
      <c r="AP124" s="451">
        <f t="shared" si="102"/>
        <v>175</v>
      </c>
      <c r="AQ124" s="451">
        <f t="shared" ref="AQ124:BV124" si="103">IFERROR(VLOOKUP(AQ123,$B$182:$C$186,2,TRUE),0)</f>
        <v>175</v>
      </c>
      <c r="AR124" s="451">
        <f t="shared" si="103"/>
        <v>175</v>
      </c>
      <c r="AS124" s="451">
        <f t="shared" si="103"/>
        <v>175</v>
      </c>
      <c r="AT124" s="451">
        <f t="shared" si="103"/>
        <v>175</v>
      </c>
      <c r="AU124" s="451">
        <f t="shared" si="103"/>
        <v>175</v>
      </c>
      <c r="AV124" s="451">
        <f t="shared" si="103"/>
        <v>175</v>
      </c>
      <c r="AW124" s="451">
        <f t="shared" si="103"/>
        <v>175</v>
      </c>
      <c r="AX124" s="451">
        <f t="shared" si="103"/>
        <v>175</v>
      </c>
      <c r="AY124" s="451">
        <f t="shared" si="103"/>
        <v>175</v>
      </c>
      <c r="AZ124" s="451">
        <f t="shared" si="103"/>
        <v>175</v>
      </c>
      <c r="BA124" s="451">
        <f t="shared" si="103"/>
        <v>175</v>
      </c>
      <c r="BB124" s="451">
        <f t="shared" si="103"/>
        <v>175</v>
      </c>
      <c r="BC124" s="451">
        <f t="shared" si="103"/>
        <v>175</v>
      </c>
      <c r="BD124" s="451">
        <f t="shared" si="103"/>
        <v>175</v>
      </c>
      <c r="BE124" s="451">
        <f t="shared" si="103"/>
        <v>175</v>
      </c>
      <c r="BF124" s="451">
        <f t="shared" si="103"/>
        <v>175</v>
      </c>
      <c r="BG124" s="451">
        <f t="shared" si="103"/>
        <v>175</v>
      </c>
      <c r="BH124" s="451">
        <f t="shared" si="103"/>
        <v>175</v>
      </c>
      <c r="BI124" s="451">
        <f t="shared" si="103"/>
        <v>175</v>
      </c>
      <c r="BJ124" s="451">
        <f t="shared" si="103"/>
        <v>175</v>
      </c>
      <c r="BK124" s="451">
        <f t="shared" si="103"/>
        <v>175</v>
      </c>
      <c r="BL124" s="451">
        <f t="shared" si="103"/>
        <v>175</v>
      </c>
      <c r="BM124" s="451">
        <f t="shared" si="103"/>
        <v>175</v>
      </c>
      <c r="BN124" s="451">
        <f t="shared" si="103"/>
        <v>175</v>
      </c>
      <c r="BO124" s="451">
        <f t="shared" si="103"/>
        <v>175</v>
      </c>
      <c r="BP124" s="451">
        <f t="shared" si="103"/>
        <v>175</v>
      </c>
      <c r="BQ124" s="451">
        <f t="shared" si="103"/>
        <v>175</v>
      </c>
      <c r="BR124" s="451">
        <f t="shared" si="103"/>
        <v>175</v>
      </c>
      <c r="BS124" s="451">
        <f t="shared" si="103"/>
        <v>175</v>
      </c>
      <c r="BT124" s="451">
        <f t="shared" si="103"/>
        <v>175</v>
      </c>
      <c r="BU124" s="451">
        <f t="shared" si="103"/>
        <v>175</v>
      </c>
      <c r="BV124" s="451">
        <f t="shared" si="103"/>
        <v>175</v>
      </c>
      <c r="BW124" s="451">
        <f t="shared" ref="BW124:DB124" si="104">IFERROR(VLOOKUP(BW123,$B$182:$C$186,2,TRUE),0)</f>
        <v>175</v>
      </c>
      <c r="BX124" s="451">
        <f t="shared" si="104"/>
        <v>175</v>
      </c>
      <c r="BY124" s="451">
        <f t="shared" si="104"/>
        <v>175</v>
      </c>
      <c r="BZ124" s="451">
        <f t="shared" si="104"/>
        <v>175</v>
      </c>
      <c r="CA124" s="451">
        <f t="shared" si="104"/>
        <v>175</v>
      </c>
      <c r="CB124" s="451">
        <f t="shared" si="104"/>
        <v>175</v>
      </c>
      <c r="CC124" s="451">
        <f t="shared" si="104"/>
        <v>175</v>
      </c>
      <c r="CD124" s="451">
        <f t="shared" si="104"/>
        <v>175</v>
      </c>
      <c r="CE124" s="451">
        <f t="shared" si="104"/>
        <v>175</v>
      </c>
      <c r="CF124" s="451">
        <f t="shared" si="104"/>
        <v>175</v>
      </c>
      <c r="CG124" s="451">
        <f t="shared" si="104"/>
        <v>175</v>
      </c>
      <c r="CH124" s="451">
        <f t="shared" si="104"/>
        <v>175</v>
      </c>
      <c r="CI124" s="451">
        <f t="shared" si="104"/>
        <v>175</v>
      </c>
      <c r="CJ124" s="451">
        <f t="shared" si="104"/>
        <v>175</v>
      </c>
      <c r="CK124" s="451">
        <f t="shared" si="104"/>
        <v>175</v>
      </c>
      <c r="CL124" s="451">
        <f t="shared" si="104"/>
        <v>175</v>
      </c>
      <c r="CM124" s="451">
        <f t="shared" si="104"/>
        <v>175</v>
      </c>
      <c r="CN124" s="451">
        <f t="shared" si="104"/>
        <v>175</v>
      </c>
      <c r="CO124" s="451">
        <f t="shared" si="104"/>
        <v>175</v>
      </c>
      <c r="CP124" s="451">
        <f t="shared" si="104"/>
        <v>175</v>
      </c>
      <c r="CQ124" s="451">
        <f t="shared" si="104"/>
        <v>175</v>
      </c>
      <c r="CR124" s="451">
        <f t="shared" si="104"/>
        <v>175</v>
      </c>
      <c r="CS124" s="451">
        <f t="shared" si="104"/>
        <v>175</v>
      </c>
      <c r="CT124" s="451">
        <f t="shared" si="104"/>
        <v>175</v>
      </c>
      <c r="CU124" s="451">
        <f t="shared" si="104"/>
        <v>175</v>
      </c>
      <c r="CV124" s="451">
        <f t="shared" si="104"/>
        <v>175</v>
      </c>
      <c r="CW124" s="451">
        <f t="shared" si="104"/>
        <v>175</v>
      </c>
      <c r="CX124" s="451">
        <f t="shared" si="104"/>
        <v>175</v>
      </c>
      <c r="CY124" s="451">
        <f t="shared" si="104"/>
        <v>175</v>
      </c>
      <c r="CZ124" s="451">
        <f t="shared" si="104"/>
        <v>175</v>
      </c>
      <c r="DA124" s="451">
        <f t="shared" si="104"/>
        <v>175</v>
      </c>
      <c r="DB124" s="451">
        <f t="shared" si="104"/>
        <v>175</v>
      </c>
      <c r="DC124" s="451">
        <f t="shared" ref="DC124:DF124" si="105">IFERROR(VLOOKUP(DC123,$B$182:$C$186,2,TRUE),0)</f>
        <v>175</v>
      </c>
      <c r="DD124" s="451">
        <f t="shared" si="105"/>
        <v>175</v>
      </c>
      <c r="DE124" s="451">
        <f t="shared" si="105"/>
        <v>175</v>
      </c>
      <c r="DF124" s="451">
        <f t="shared" si="105"/>
        <v>175</v>
      </c>
    </row>
    <row r="125" spans="1:138" s="401" customFormat="1" ht="30" customHeight="1">
      <c r="A125" s="398"/>
      <c r="B125" s="399"/>
      <c r="C125" s="838" t="s">
        <v>594</v>
      </c>
      <c r="D125" s="838"/>
      <c r="E125" s="838"/>
      <c r="F125" s="838"/>
      <c r="G125" s="497"/>
      <c r="H125" s="498"/>
      <c r="I125" s="710">
        <f>E124</f>
        <v>0</v>
      </c>
      <c r="J125" s="711"/>
      <c r="K125" s="712">
        <f>(IFERROR(IF((((K122/K124)-1)*(-100)&lt;0),(K122/K124)-1)*(-100),0))*0.04</f>
        <v>0</v>
      </c>
      <c r="L125" s="712">
        <f t="shared" ref="L125:BW125" si="106">(IFERROR(IF((((L122/L124)-1)*(-100)&lt;0),(L122/L124)-1)*(-100),0))*0.04</f>
        <v>0</v>
      </c>
      <c r="M125" s="712">
        <f t="shared" si="106"/>
        <v>0</v>
      </c>
      <c r="N125" s="712">
        <f t="shared" si="106"/>
        <v>0</v>
      </c>
      <c r="O125" s="712">
        <f t="shared" si="106"/>
        <v>0</v>
      </c>
      <c r="P125" s="712">
        <f>(IFERROR(IF((((P122/P124)-1)*(-100)&lt;0),(P122/P124)-1)*(-100),0))*0.04</f>
        <v>0</v>
      </c>
      <c r="Q125" s="712">
        <f t="shared" ref="Q125" si="107">(IFERROR(IF((((Q122/Q124)-1)*(-100)&lt;0),(Q122/Q124)-1)*(-100),0))*0.04</f>
        <v>0</v>
      </c>
      <c r="R125" s="712">
        <f t="shared" si="106"/>
        <v>0</v>
      </c>
      <c r="S125" s="712">
        <f t="shared" si="106"/>
        <v>0</v>
      </c>
      <c r="T125" s="712">
        <f t="shared" si="106"/>
        <v>0</v>
      </c>
      <c r="U125" s="712">
        <f t="shared" si="106"/>
        <v>0</v>
      </c>
      <c r="V125" s="712">
        <f t="shared" si="106"/>
        <v>0</v>
      </c>
      <c r="W125" s="712">
        <f t="shared" si="106"/>
        <v>0</v>
      </c>
      <c r="X125" s="712">
        <f t="shared" si="106"/>
        <v>0</v>
      </c>
      <c r="Y125" s="712">
        <f t="shared" si="106"/>
        <v>0</v>
      </c>
      <c r="Z125" s="712">
        <f t="shared" si="106"/>
        <v>0</v>
      </c>
      <c r="AA125" s="712">
        <f t="shared" si="106"/>
        <v>0</v>
      </c>
      <c r="AB125" s="712">
        <f t="shared" si="106"/>
        <v>0</v>
      </c>
      <c r="AC125" s="712">
        <f t="shared" si="106"/>
        <v>0</v>
      </c>
      <c r="AD125" s="712">
        <f t="shared" si="106"/>
        <v>0</v>
      </c>
      <c r="AE125" s="712">
        <f t="shared" si="106"/>
        <v>0</v>
      </c>
      <c r="AF125" s="712">
        <f t="shared" si="106"/>
        <v>0</v>
      </c>
      <c r="AG125" s="712">
        <f t="shared" si="106"/>
        <v>0</v>
      </c>
      <c r="AH125" s="712">
        <f t="shared" si="106"/>
        <v>0</v>
      </c>
      <c r="AI125" s="712">
        <f t="shared" si="106"/>
        <v>0</v>
      </c>
      <c r="AJ125" s="712">
        <f t="shared" si="106"/>
        <v>0</v>
      </c>
      <c r="AK125" s="712">
        <f t="shared" si="106"/>
        <v>0</v>
      </c>
      <c r="AL125" s="712">
        <f t="shared" si="106"/>
        <v>0</v>
      </c>
      <c r="AM125" s="712">
        <f t="shared" si="106"/>
        <v>0</v>
      </c>
      <c r="AN125" s="712">
        <f t="shared" si="106"/>
        <v>0</v>
      </c>
      <c r="AO125" s="712">
        <f t="shared" si="106"/>
        <v>0</v>
      </c>
      <c r="AP125" s="712">
        <f t="shared" si="106"/>
        <v>0</v>
      </c>
      <c r="AQ125" s="712">
        <f t="shared" si="106"/>
        <v>0</v>
      </c>
      <c r="AR125" s="712">
        <f t="shared" si="106"/>
        <v>0</v>
      </c>
      <c r="AS125" s="712">
        <f t="shared" si="106"/>
        <v>0</v>
      </c>
      <c r="AT125" s="712">
        <f t="shared" si="106"/>
        <v>0</v>
      </c>
      <c r="AU125" s="712">
        <f t="shared" si="106"/>
        <v>0</v>
      </c>
      <c r="AV125" s="712">
        <f t="shared" si="106"/>
        <v>0</v>
      </c>
      <c r="AW125" s="712">
        <f t="shared" si="106"/>
        <v>0</v>
      </c>
      <c r="AX125" s="712">
        <f t="shared" si="106"/>
        <v>0</v>
      </c>
      <c r="AY125" s="712">
        <f t="shared" si="106"/>
        <v>0</v>
      </c>
      <c r="AZ125" s="712">
        <f t="shared" si="106"/>
        <v>0</v>
      </c>
      <c r="BA125" s="712">
        <f t="shared" si="106"/>
        <v>0</v>
      </c>
      <c r="BB125" s="712">
        <f t="shared" si="106"/>
        <v>0</v>
      </c>
      <c r="BC125" s="712">
        <f t="shared" si="106"/>
        <v>0</v>
      </c>
      <c r="BD125" s="712">
        <f t="shared" si="106"/>
        <v>0</v>
      </c>
      <c r="BE125" s="712">
        <f t="shared" si="106"/>
        <v>0</v>
      </c>
      <c r="BF125" s="712">
        <f t="shared" si="106"/>
        <v>0</v>
      </c>
      <c r="BG125" s="712">
        <f t="shared" si="106"/>
        <v>0</v>
      </c>
      <c r="BH125" s="712">
        <f t="shared" si="106"/>
        <v>0</v>
      </c>
      <c r="BI125" s="712">
        <f t="shared" si="106"/>
        <v>0</v>
      </c>
      <c r="BJ125" s="712">
        <f t="shared" si="106"/>
        <v>0</v>
      </c>
      <c r="BK125" s="712">
        <f t="shared" si="106"/>
        <v>0</v>
      </c>
      <c r="BL125" s="712">
        <f t="shared" si="106"/>
        <v>0</v>
      </c>
      <c r="BM125" s="712">
        <f t="shared" si="106"/>
        <v>0</v>
      </c>
      <c r="BN125" s="712">
        <f t="shared" si="106"/>
        <v>0</v>
      </c>
      <c r="BO125" s="712">
        <f t="shared" si="106"/>
        <v>0</v>
      </c>
      <c r="BP125" s="712">
        <f t="shared" si="106"/>
        <v>0</v>
      </c>
      <c r="BQ125" s="712">
        <f t="shared" si="106"/>
        <v>0</v>
      </c>
      <c r="BR125" s="712">
        <f t="shared" si="106"/>
        <v>0</v>
      </c>
      <c r="BS125" s="712">
        <f t="shared" si="106"/>
        <v>0</v>
      </c>
      <c r="BT125" s="712">
        <f t="shared" si="106"/>
        <v>0</v>
      </c>
      <c r="BU125" s="712">
        <f t="shared" si="106"/>
        <v>0</v>
      </c>
      <c r="BV125" s="712">
        <f t="shared" si="106"/>
        <v>0</v>
      </c>
      <c r="BW125" s="712">
        <f t="shared" si="106"/>
        <v>0</v>
      </c>
      <c r="BX125" s="712">
        <f t="shared" ref="BX125:DF125" si="108">(IFERROR(IF((((BX122/BX124)-1)*(-100)&lt;0),(BX122/BX124)-1)*(-100),0))*0.04</f>
        <v>0</v>
      </c>
      <c r="BY125" s="712">
        <f t="shared" si="108"/>
        <v>0</v>
      </c>
      <c r="BZ125" s="712">
        <f t="shared" si="108"/>
        <v>0</v>
      </c>
      <c r="CA125" s="712">
        <f t="shared" si="108"/>
        <v>0</v>
      </c>
      <c r="CB125" s="712">
        <f t="shared" si="108"/>
        <v>0</v>
      </c>
      <c r="CC125" s="712">
        <f t="shared" si="108"/>
        <v>0</v>
      </c>
      <c r="CD125" s="712">
        <f t="shared" si="108"/>
        <v>0</v>
      </c>
      <c r="CE125" s="712">
        <f t="shared" si="108"/>
        <v>0</v>
      </c>
      <c r="CF125" s="712">
        <f t="shared" si="108"/>
        <v>0</v>
      </c>
      <c r="CG125" s="712">
        <f t="shared" si="108"/>
        <v>0</v>
      </c>
      <c r="CH125" s="712">
        <f t="shared" si="108"/>
        <v>0</v>
      </c>
      <c r="CI125" s="712">
        <f t="shared" si="108"/>
        <v>0</v>
      </c>
      <c r="CJ125" s="712">
        <f t="shared" si="108"/>
        <v>0</v>
      </c>
      <c r="CK125" s="712">
        <f t="shared" si="108"/>
        <v>0</v>
      </c>
      <c r="CL125" s="712">
        <f t="shared" si="108"/>
        <v>0</v>
      </c>
      <c r="CM125" s="712">
        <f t="shared" si="108"/>
        <v>0</v>
      </c>
      <c r="CN125" s="712">
        <f t="shared" si="108"/>
        <v>0</v>
      </c>
      <c r="CO125" s="712">
        <f t="shared" si="108"/>
        <v>0</v>
      </c>
      <c r="CP125" s="712">
        <f t="shared" si="108"/>
        <v>0</v>
      </c>
      <c r="CQ125" s="712">
        <f t="shared" si="108"/>
        <v>0</v>
      </c>
      <c r="CR125" s="712">
        <f t="shared" si="108"/>
        <v>0</v>
      </c>
      <c r="CS125" s="712">
        <f t="shared" si="108"/>
        <v>0</v>
      </c>
      <c r="CT125" s="712">
        <f t="shared" si="108"/>
        <v>0</v>
      </c>
      <c r="CU125" s="712">
        <f t="shared" si="108"/>
        <v>0</v>
      </c>
      <c r="CV125" s="712">
        <f t="shared" si="108"/>
        <v>0</v>
      </c>
      <c r="CW125" s="712">
        <f t="shared" si="108"/>
        <v>0</v>
      </c>
      <c r="CX125" s="712">
        <f t="shared" si="108"/>
        <v>0</v>
      </c>
      <c r="CY125" s="712">
        <f t="shared" si="108"/>
        <v>0</v>
      </c>
      <c r="CZ125" s="712">
        <f t="shared" si="108"/>
        <v>0</v>
      </c>
      <c r="DA125" s="712">
        <f t="shared" si="108"/>
        <v>0</v>
      </c>
      <c r="DB125" s="712">
        <f t="shared" si="108"/>
        <v>0</v>
      </c>
      <c r="DC125" s="712">
        <f t="shared" si="108"/>
        <v>0</v>
      </c>
      <c r="DD125" s="712">
        <f t="shared" si="108"/>
        <v>0</v>
      </c>
      <c r="DE125" s="712">
        <f t="shared" si="108"/>
        <v>0</v>
      </c>
      <c r="DF125" s="712">
        <f t="shared" si="108"/>
        <v>0</v>
      </c>
    </row>
    <row r="126" spans="1:138" ht="18" customHeight="1">
      <c r="A126" s="404"/>
      <c r="B126" s="402"/>
      <c r="C126" s="402"/>
      <c r="D126" s="402"/>
      <c r="E126" s="398"/>
      <c r="F126" s="404"/>
      <c r="G126" s="404"/>
      <c r="H126" s="404"/>
      <c r="I126" s="399"/>
      <c r="J126" s="402"/>
      <c r="K126" s="423"/>
      <c r="L126" s="499"/>
      <c r="M126" s="499"/>
      <c r="N126" s="499"/>
      <c r="U126" s="423"/>
      <c r="V126" s="499"/>
      <c r="W126" s="499"/>
      <c r="X126" s="499"/>
      <c r="Y126" s="410"/>
      <c r="AE126" s="423"/>
      <c r="AF126" s="499"/>
      <c r="AG126" s="499"/>
      <c r="AH126" s="499"/>
      <c r="AI126" s="410"/>
      <c r="AO126" s="423"/>
      <c r="AP126" s="499"/>
      <c r="AQ126" s="499"/>
      <c r="AR126" s="499"/>
      <c r="AS126" s="410"/>
      <c r="AY126" s="423"/>
      <c r="AZ126" s="499"/>
      <c r="BA126" s="499"/>
      <c r="BB126" s="499"/>
      <c r="BC126" s="410"/>
      <c r="BI126" s="423"/>
      <c r="BJ126" s="499"/>
      <c r="BK126" s="499"/>
      <c r="BL126" s="499"/>
      <c r="BM126" s="410"/>
      <c r="BS126" s="423"/>
      <c r="BT126" s="499"/>
      <c r="BU126" s="499"/>
      <c r="BV126" s="499"/>
      <c r="BW126" s="410"/>
      <c r="CC126" s="423"/>
      <c r="CD126" s="499"/>
      <c r="CE126" s="499"/>
      <c r="CF126" s="499"/>
      <c r="CG126" s="410"/>
      <c r="CM126" s="423"/>
      <c r="CN126" s="499"/>
      <c r="CO126" s="499"/>
      <c r="CP126" s="499"/>
      <c r="CQ126" s="410"/>
      <c r="CW126" s="423"/>
      <c r="CX126" s="499"/>
      <c r="CY126" s="499"/>
      <c r="CZ126" s="499"/>
      <c r="DA126" s="410"/>
    </row>
    <row r="127" spans="1:138" ht="18" customHeight="1">
      <c r="A127" s="404"/>
      <c r="B127" s="402"/>
      <c r="C127" s="402"/>
      <c r="D127" s="402"/>
      <c r="E127" s="398"/>
      <c r="F127" s="500">
        <v>0</v>
      </c>
      <c r="G127" s="500"/>
      <c r="H127" s="404"/>
      <c r="I127" s="399"/>
      <c r="J127" s="402"/>
      <c r="K127" s="423"/>
      <c r="L127" s="499"/>
      <c r="M127" s="499"/>
      <c r="N127" s="499"/>
      <c r="U127" s="423"/>
      <c r="V127" s="499"/>
      <c r="W127" s="499"/>
      <c r="X127" s="499"/>
      <c r="Y127" s="410"/>
      <c r="AE127" s="423"/>
      <c r="AF127" s="499"/>
      <c r="AG127" s="499"/>
      <c r="AH127" s="499"/>
      <c r="AI127" s="410"/>
      <c r="AO127" s="423"/>
      <c r="AP127" s="499"/>
      <c r="AQ127" s="499"/>
      <c r="AR127" s="499"/>
      <c r="AS127" s="410"/>
      <c r="AY127" s="423"/>
      <c r="AZ127" s="499"/>
      <c r="BA127" s="499"/>
      <c r="BB127" s="499"/>
      <c r="BC127" s="410"/>
      <c r="BI127" s="423"/>
      <c r="BJ127" s="499"/>
      <c r="BK127" s="499"/>
      <c r="BL127" s="499"/>
      <c r="BM127" s="410"/>
      <c r="BS127" s="423"/>
      <c r="BT127" s="499"/>
      <c r="BU127" s="499"/>
      <c r="BV127" s="499"/>
      <c r="BW127" s="410"/>
      <c r="CC127" s="423"/>
      <c r="CD127" s="499"/>
      <c r="CE127" s="499"/>
      <c r="CF127" s="499"/>
      <c r="CG127" s="410"/>
      <c r="CM127" s="423"/>
      <c r="CN127" s="499"/>
      <c r="CO127" s="499"/>
      <c r="CP127" s="499"/>
      <c r="CQ127" s="410"/>
      <c r="CW127" s="423"/>
      <c r="CX127" s="499"/>
      <c r="CY127" s="499"/>
      <c r="CZ127" s="499"/>
      <c r="DA127" s="410"/>
    </row>
    <row r="128" spans="1:138" ht="7.05" customHeight="1">
      <c r="A128" s="404"/>
      <c r="B128" s="402"/>
      <c r="C128" s="835"/>
      <c r="D128" s="835"/>
      <c r="E128" s="835"/>
      <c r="F128" s="408">
        <v>0</v>
      </c>
      <c r="G128" s="408"/>
      <c r="H128" s="404"/>
      <c r="I128" s="399"/>
      <c r="J128" s="402"/>
      <c r="K128" s="423"/>
      <c r="L128" s="499"/>
      <c r="M128" s="499"/>
      <c r="N128" s="499"/>
      <c r="U128" s="423"/>
      <c r="V128" s="499"/>
      <c r="W128" s="499"/>
      <c r="X128" s="499"/>
      <c r="Y128" s="410"/>
      <c r="AE128" s="423"/>
      <c r="AF128" s="499"/>
      <c r="AG128" s="499"/>
      <c r="AH128" s="499"/>
      <c r="AI128" s="410"/>
      <c r="AO128" s="423"/>
      <c r="AP128" s="499"/>
      <c r="AQ128" s="499"/>
      <c r="AR128" s="499"/>
      <c r="AS128" s="410"/>
      <c r="AY128" s="423"/>
      <c r="AZ128" s="499"/>
      <c r="BA128" s="499"/>
      <c r="BB128" s="499"/>
      <c r="BC128" s="410"/>
      <c r="BI128" s="423"/>
      <c r="BJ128" s="499"/>
      <c r="BK128" s="499"/>
      <c r="BL128" s="499"/>
      <c r="BM128" s="410"/>
      <c r="BS128" s="423"/>
      <c r="BT128" s="499"/>
      <c r="BU128" s="499"/>
      <c r="BV128" s="499"/>
      <c r="BW128" s="410"/>
      <c r="CC128" s="423"/>
      <c r="CD128" s="499"/>
      <c r="CE128" s="499"/>
      <c r="CF128" s="499"/>
      <c r="CG128" s="410"/>
      <c r="CM128" s="423"/>
      <c r="CN128" s="499"/>
      <c r="CO128" s="499"/>
      <c r="CP128" s="499"/>
      <c r="CQ128" s="410"/>
      <c r="CW128" s="423"/>
      <c r="CX128" s="499"/>
      <c r="CY128" s="499"/>
      <c r="CZ128" s="499"/>
      <c r="DA128" s="410"/>
    </row>
    <row r="129" spans="1:110" ht="7.05" customHeight="1">
      <c r="A129" s="404"/>
      <c r="B129" s="402"/>
      <c r="C129" s="402"/>
      <c r="D129" s="402"/>
      <c r="E129" s="402"/>
      <c r="F129" s="404"/>
      <c r="G129" s="404"/>
      <c r="H129" s="404"/>
      <c r="I129" s="399"/>
      <c r="J129" s="402"/>
      <c r="K129" s="423"/>
      <c r="L129" s="499"/>
      <c r="M129" s="499"/>
      <c r="N129" s="499"/>
      <c r="U129" s="423"/>
      <c r="V129" s="499"/>
      <c r="W129" s="499"/>
      <c r="X129" s="499"/>
      <c r="Y129" s="410"/>
      <c r="AE129" s="423"/>
      <c r="AF129" s="499"/>
      <c r="AG129" s="499"/>
      <c r="AH129" s="499"/>
      <c r="AI129" s="410"/>
      <c r="AO129" s="423"/>
      <c r="AP129" s="499"/>
      <c r="AQ129" s="499"/>
      <c r="AR129" s="499"/>
      <c r="AS129" s="410"/>
      <c r="AY129" s="423"/>
      <c r="AZ129" s="499"/>
      <c r="BA129" s="499"/>
      <c r="BB129" s="499"/>
      <c r="BC129" s="410"/>
      <c r="BI129" s="423"/>
      <c r="BJ129" s="499"/>
      <c r="BK129" s="499"/>
      <c r="BL129" s="499"/>
      <c r="BM129" s="410"/>
      <c r="BS129" s="423"/>
      <c r="BT129" s="499"/>
      <c r="BU129" s="499"/>
      <c r="BV129" s="499"/>
      <c r="BW129" s="410"/>
      <c r="CC129" s="423"/>
      <c r="CD129" s="499"/>
      <c r="CE129" s="499"/>
      <c r="CF129" s="499"/>
      <c r="CG129" s="410"/>
      <c r="CM129" s="423"/>
      <c r="CN129" s="499"/>
      <c r="CO129" s="499"/>
      <c r="CP129" s="499"/>
      <c r="CQ129" s="410"/>
      <c r="CW129" s="423"/>
      <c r="CX129" s="499"/>
      <c r="CY129" s="499"/>
      <c r="CZ129" s="499"/>
      <c r="DA129" s="410"/>
    </row>
    <row r="130" spans="1:110" ht="7.05" customHeight="1">
      <c r="A130" s="404"/>
      <c r="B130" s="402"/>
      <c r="C130" s="402"/>
      <c r="D130" s="402"/>
      <c r="E130" s="402"/>
      <c r="F130" s="408"/>
      <c r="G130" s="408"/>
      <c r="H130" s="404"/>
      <c r="I130" s="399"/>
      <c r="J130" s="402"/>
      <c r="K130" s="403" t="str">
        <f t="shared" ref="K130:AP130" si="109">K4</f>
        <v>UNIT 1</v>
      </c>
      <c r="L130" s="403" t="str">
        <f t="shared" si="109"/>
        <v>UNIT 2</v>
      </c>
      <c r="M130" s="403" t="str">
        <f t="shared" si="109"/>
        <v>UNIT 3</v>
      </c>
      <c r="N130" s="403" t="str">
        <f t="shared" si="109"/>
        <v>UNIT 4</v>
      </c>
      <c r="O130" s="403" t="str">
        <f t="shared" si="109"/>
        <v>UNIT 5</v>
      </c>
      <c r="P130" s="403" t="str">
        <f t="shared" si="109"/>
        <v>UNIT 6</v>
      </c>
      <c r="Q130" s="403" t="str">
        <f t="shared" si="109"/>
        <v>UNIT 7</v>
      </c>
      <c r="R130" s="403" t="str">
        <f t="shared" si="109"/>
        <v>UNIT 8</v>
      </c>
      <c r="S130" s="403" t="str">
        <f t="shared" si="109"/>
        <v>UNIT 9</v>
      </c>
      <c r="T130" s="403" t="str">
        <f t="shared" si="109"/>
        <v>UNIT 10</v>
      </c>
      <c r="U130" s="403" t="str">
        <f t="shared" si="109"/>
        <v>UNIT 11</v>
      </c>
      <c r="V130" s="403" t="str">
        <f t="shared" si="109"/>
        <v>UNIT 12</v>
      </c>
      <c r="W130" s="403" t="str">
        <f t="shared" si="109"/>
        <v>UNIT 13</v>
      </c>
      <c r="X130" s="403" t="str">
        <f t="shared" si="109"/>
        <v>UNIT 14</v>
      </c>
      <c r="Y130" s="403" t="str">
        <f t="shared" si="109"/>
        <v>UNIT 15</v>
      </c>
      <c r="Z130" s="403" t="str">
        <f t="shared" si="109"/>
        <v>UNIT 16</v>
      </c>
      <c r="AA130" s="403" t="str">
        <f t="shared" si="109"/>
        <v>UNIT 17</v>
      </c>
      <c r="AB130" s="403" t="str">
        <f t="shared" si="109"/>
        <v>UNIT 18</v>
      </c>
      <c r="AC130" s="403" t="str">
        <f t="shared" si="109"/>
        <v>UNIT 19</v>
      </c>
      <c r="AD130" s="403" t="str">
        <f t="shared" si="109"/>
        <v>UNIT 20</v>
      </c>
      <c r="AE130" s="403" t="str">
        <f t="shared" si="109"/>
        <v>UNIT 21</v>
      </c>
      <c r="AF130" s="403" t="str">
        <f t="shared" si="109"/>
        <v>UNIT 22</v>
      </c>
      <c r="AG130" s="403" t="str">
        <f t="shared" si="109"/>
        <v>UNIT 23</v>
      </c>
      <c r="AH130" s="403" t="str">
        <f t="shared" si="109"/>
        <v>UNIT 24</v>
      </c>
      <c r="AI130" s="403" t="str">
        <f t="shared" si="109"/>
        <v>UNIT 25</v>
      </c>
      <c r="AJ130" s="403" t="str">
        <f t="shared" si="109"/>
        <v>UNIT 26</v>
      </c>
      <c r="AK130" s="403" t="str">
        <f t="shared" si="109"/>
        <v>UNIT 27</v>
      </c>
      <c r="AL130" s="403" t="str">
        <f t="shared" si="109"/>
        <v>UNIT 28</v>
      </c>
      <c r="AM130" s="403" t="str">
        <f t="shared" si="109"/>
        <v>UNIT 29</v>
      </c>
      <c r="AN130" s="403" t="str">
        <f t="shared" si="109"/>
        <v>UNIT 30</v>
      </c>
      <c r="AO130" s="403" t="str">
        <f t="shared" si="109"/>
        <v>UNIT 31</v>
      </c>
      <c r="AP130" s="403" t="str">
        <f t="shared" si="109"/>
        <v>UNIT 32</v>
      </c>
      <c r="AQ130" s="403" t="str">
        <f t="shared" ref="AQ130:BV130" si="110">AQ4</f>
        <v>UNIT 33</v>
      </c>
      <c r="AR130" s="403" t="str">
        <f t="shared" si="110"/>
        <v>UNIT 34</v>
      </c>
      <c r="AS130" s="403" t="str">
        <f t="shared" si="110"/>
        <v>UNIT 35</v>
      </c>
      <c r="AT130" s="403" t="str">
        <f t="shared" si="110"/>
        <v>UNIT 36</v>
      </c>
      <c r="AU130" s="403" t="str">
        <f t="shared" si="110"/>
        <v>UNIT 37</v>
      </c>
      <c r="AV130" s="403" t="str">
        <f t="shared" si="110"/>
        <v>UNIT 38</v>
      </c>
      <c r="AW130" s="403" t="str">
        <f t="shared" si="110"/>
        <v>UNIT 39</v>
      </c>
      <c r="AX130" s="403" t="str">
        <f t="shared" si="110"/>
        <v>UNIT 40</v>
      </c>
      <c r="AY130" s="403" t="str">
        <f t="shared" si="110"/>
        <v>UNIT 41</v>
      </c>
      <c r="AZ130" s="403" t="str">
        <f t="shared" si="110"/>
        <v>UNIT 42</v>
      </c>
      <c r="BA130" s="403" t="str">
        <f t="shared" si="110"/>
        <v>UNIT 43</v>
      </c>
      <c r="BB130" s="403" t="str">
        <f t="shared" si="110"/>
        <v>UNIT 44</v>
      </c>
      <c r="BC130" s="403" t="str">
        <f t="shared" si="110"/>
        <v>UNIT 45</v>
      </c>
      <c r="BD130" s="403" t="str">
        <f t="shared" si="110"/>
        <v>UNIT 46</v>
      </c>
      <c r="BE130" s="403" t="str">
        <f t="shared" si="110"/>
        <v>UNIT 47</v>
      </c>
      <c r="BF130" s="403" t="str">
        <f t="shared" si="110"/>
        <v>UNIT 48</v>
      </c>
      <c r="BG130" s="403" t="str">
        <f t="shared" si="110"/>
        <v>UNIT 49</v>
      </c>
      <c r="BH130" s="403" t="str">
        <f t="shared" si="110"/>
        <v>UNIT 50</v>
      </c>
      <c r="BI130" s="403" t="str">
        <f t="shared" si="110"/>
        <v>UNIT 51</v>
      </c>
      <c r="BJ130" s="403" t="str">
        <f t="shared" si="110"/>
        <v>UNIT 52</v>
      </c>
      <c r="BK130" s="403" t="str">
        <f t="shared" si="110"/>
        <v>UNIT 53</v>
      </c>
      <c r="BL130" s="403" t="str">
        <f t="shared" si="110"/>
        <v>UNIT 54</v>
      </c>
      <c r="BM130" s="403" t="str">
        <f t="shared" si="110"/>
        <v>UNIT 55</v>
      </c>
      <c r="BN130" s="403" t="str">
        <f t="shared" si="110"/>
        <v>UNIT 56</v>
      </c>
      <c r="BO130" s="403" t="str">
        <f t="shared" si="110"/>
        <v>UNIT 57</v>
      </c>
      <c r="BP130" s="403" t="str">
        <f t="shared" si="110"/>
        <v>UNIT 58</v>
      </c>
      <c r="BQ130" s="403" t="str">
        <f t="shared" si="110"/>
        <v>UNIT 59</v>
      </c>
      <c r="BR130" s="403" t="str">
        <f t="shared" si="110"/>
        <v>UNIT 60</v>
      </c>
      <c r="BS130" s="403" t="str">
        <f t="shared" si="110"/>
        <v>UNIT 61</v>
      </c>
      <c r="BT130" s="403" t="str">
        <f t="shared" si="110"/>
        <v>UNIT 62</v>
      </c>
      <c r="BU130" s="403" t="str">
        <f t="shared" si="110"/>
        <v>UNIT 63</v>
      </c>
      <c r="BV130" s="403" t="str">
        <f t="shared" si="110"/>
        <v>UNIT 64</v>
      </c>
      <c r="BW130" s="403" t="str">
        <f t="shared" ref="BW130:DF130" si="111">BW4</f>
        <v>UNIT 65</v>
      </c>
      <c r="BX130" s="403" t="str">
        <f t="shared" si="111"/>
        <v>UNIT 66</v>
      </c>
      <c r="BY130" s="403" t="str">
        <f t="shared" si="111"/>
        <v>UNIT 67</v>
      </c>
      <c r="BZ130" s="403" t="str">
        <f t="shared" si="111"/>
        <v>UNIT 68</v>
      </c>
      <c r="CA130" s="403" t="str">
        <f t="shared" si="111"/>
        <v>UNIT 69</v>
      </c>
      <c r="CB130" s="403" t="str">
        <f t="shared" si="111"/>
        <v>UNIT 70</v>
      </c>
      <c r="CC130" s="403" t="str">
        <f t="shared" si="111"/>
        <v>UNIT 71</v>
      </c>
      <c r="CD130" s="403" t="str">
        <f t="shared" si="111"/>
        <v>UNIT 72</v>
      </c>
      <c r="CE130" s="403" t="str">
        <f t="shared" si="111"/>
        <v>UNIT 73</v>
      </c>
      <c r="CF130" s="403" t="str">
        <f t="shared" si="111"/>
        <v>UNIT 74</v>
      </c>
      <c r="CG130" s="403" t="str">
        <f t="shared" si="111"/>
        <v>UNIT 75</v>
      </c>
      <c r="CH130" s="403" t="str">
        <f t="shared" si="111"/>
        <v>UNIT 76</v>
      </c>
      <c r="CI130" s="403" t="str">
        <f t="shared" si="111"/>
        <v>UNIT 77</v>
      </c>
      <c r="CJ130" s="403" t="str">
        <f t="shared" si="111"/>
        <v>UNIT 78</v>
      </c>
      <c r="CK130" s="403" t="str">
        <f t="shared" si="111"/>
        <v>UNIT 79</v>
      </c>
      <c r="CL130" s="403" t="str">
        <f t="shared" si="111"/>
        <v>UNIT 80</v>
      </c>
      <c r="CM130" s="403" t="str">
        <f t="shared" si="111"/>
        <v>UNIT 81</v>
      </c>
      <c r="CN130" s="403" t="str">
        <f t="shared" si="111"/>
        <v>UNIT 82</v>
      </c>
      <c r="CO130" s="403" t="str">
        <f t="shared" si="111"/>
        <v>UNIT 83</v>
      </c>
      <c r="CP130" s="403" t="str">
        <f t="shared" si="111"/>
        <v>UNIT 84</v>
      </c>
      <c r="CQ130" s="403" t="str">
        <f t="shared" si="111"/>
        <v>UNIT 85</v>
      </c>
      <c r="CR130" s="403" t="str">
        <f t="shared" si="111"/>
        <v>UNIT 86</v>
      </c>
      <c r="CS130" s="403" t="str">
        <f t="shared" si="111"/>
        <v>UNIT 87</v>
      </c>
      <c r="CT130" s="403" t="str">
        <f t="shared" si="111"/>
        <v>UNIT 88</v>
      </c>
      <c r="CU130" s="403" t="str">
        <f t="shared" si="111"/>
        <v>UNIT 89</v>
      </c>
      <c r="CV130" s="403" t="str">
        <f t="shared" si="111"/>
        <v>UNIT 90</v>
      </c>
      <c r="CW130" s="403" t="str">
        <f t="shared" si="111"/>
        <v>UNIT 91</v>
      </c>
      <c r="CX130" s="403" t="str">
        <f t="shared" si="111"/>
        <v>UNIT 92</v>
      </c>
      <c r="CY130" s="403" t="str">
        <f t="shared" si="111"/>
        <v>UNIT 93</v>
      </c>
      <c r="CZ130" s="403" t="str">
        <f t="shared" si="111"/>
        <v>UNIT 94</v>
      </c>
      <c r="DA130" s="403" t="str">
        <f t="shared" si="111"/>
        <v>UNIT 95</v>
      </c>
      <c r="DB130" s="403" t="str">
        <f t="shared" si="111"/>
        <v>UNIT 96</v>
      </c>
      <c r="DC130" s="403" t="str">
        <f t="shared" si="111"/>
        <v>UNIT 97</v>
      </c>
      <c r="DD130" s="403" t="str">
        <f t="shared" si="111"/>
        <v>UNIT 98</v>
      </c>
      <c r="DE130" s="403" t="str">
        <f t="shared" si="111"/>
        <v>UNIT 99</v>
      </c>
      <c r="DF130" s="403" t="str">
        <f t="shared" si="111"/>
        <v>UNIT 100</v>
      </c>
    </row>
    <row r="131" spans="1:110" ht="27" customHeight="1">
      <c r="A131" s="404"/>
      <c r="B131" s="413"/>
      <c r="C131" s="832" t="s">
        <v>236</v>
      </c>
      <c r="D131" s="832"/>
      <c r="E131" s="832"/>
      <c r="F131" s="501"/>
      <c r="G131" s="501"/>
      <c r="H131" s="423"/>
      <c r="I131" s="400"/>
      <c r="J131" s="404"/>
      <c r="K131" s="745">
        <f>K152</f>
        <v>8</v>
      </c>
      <c r="L131" s="745">
        <f t="shared" ref="L131:BW131" si="112">L152</f>
        <v>8</v>
      </c>
      <c r="M131" s="745">
        <f t="shared" si="112"/>
        <v>8</v>
      </c>
      <c r="N131" s="745">
        <f t="shared" si="112"/>
        <v>8</v>
      </c>
      <c r="O131" s="745">
        <f t="shared" si="112"/>
        <v>8</v>
      </c>
      <c r="P131" s="745">
        <f t="shared" si="112"/>
        <v>8</v>
      </c>
      <c r="Q131" s="745">
        <f t="shared" si="112"/>
        <v>8</v>
      </c>
      <c r="R131" s="745">
        <f t="shared" si="112"/>
        <v>8</v>
      </c>
      <c r="S131" s="745">
        <f t="shared" si="112"/>
        <v>8</v>
      </c>
      <c r="T131" s="745">
        <f t="shared" si="112"/>
        <v>8</v>
      </c>
      <c r="U131" s="745">
        <f t="shared" si="112"/>
        <v>8</v>
      </c>
      <c r="V131" s="745">
        <f t="shared" si="112"/>
        <v>8</v>
      </c>
      <c r="W131" s="745">
        <f t="shared" si="112"/>
        <v>8</v>
      </c>
      <c r="X131" s="745">
        <f t="shared" si="112"/>
        <v>8</v>
      </c>
      <c r="Y131" s="745">
        <f t="shared" si="112"/>
        <v>8</v>
      </c>
      <c r="Z131" s="745">
        <f t="shared" si="112"/>
        <v>8</v>
      </c>
      <c r="AA131" s="745">
        <f t="shared" si="112"/>
        <v>8</v>
      </c>
      <c r="AB131" s="745">
        <f t="shared" si="112"/>
        <v>8</v>
      </c>
      <c r="AC131" s="745">
        <f t="shared" si="112"/>
        <v>8</v>
      </c>
      <c r="AD131" s="745">
        <f t="shared" si="112"/>
        <v>8</v>
      </c>
      <c r="AE131" s="745">
        <f t="shared" si="112"/>
        <v>8</v>
      </c>
      <c r="AF131" s="745">
        <f t="shared" si="112"/>
        <v>8</v>
      </c>
      <c r="AG131" s="745">
        <f t="shared" si="112"/>
        <v>8</v>
      </c>
      <c r="AH131" s="745">
        <f t="shared" si="112"/>
        <v>8</v>
      </c>
      <c r="AI131" s="745">
        <f t="shared" si="112"/>
        <v>8</v>
      </c>
      <c r="AJ131" s="745">
        <f t="shared" si="112"/>
        <v>8</v>
      </c>
      <c r="AK131" s="745">
        <f t="shared" si="112"/>
        <v>8</v>
      </c>
      <c r="AL131" s="745">
        <f t="shared" si="112"/>
        <v>8</v>
      </c>
      <c r="AM131" s="745">
        <f t="shared" si="112"/>
        <v>8</v>
      </c>
      <c r="AN131" s="745">
        <f t="shared" si="112"/>
        <v>8</v>
      </c>
      <c r="AO131" s="745">
        <f t="shared" si="112"/>
        <v>8</v>
      </c>
      <c r="AP131" s="745">
        <f t="shared" si="112"/>
        <v>8</v>
      </c>
      <c r="AQ131" s="745">
        <f t="shared" si="112"/>
        <v>8</v>
      </c>
      <c r="AR131" s="745">
        <f t="shared" si="112"/>
        <v>8</v>
      </c>
      <c r="AS131" s="745">
        <f t="shared" si="112"/>
        <v>8</v>
      </c>
      <c r="AT131" s="745">
        <f t="shared" si="112"/>
        <v>8</v>
      </c>
      <c r="AU131" s="745">
        <f t="shared" si="112"/>
        <v>8</v>
      </c>
      <c r="AV131" s="745">
        <f t="shared" si="112"/>
        <v>8</v>
      </c>
      <c r="AW131" s="745">
        <f t="shared" si="112"/>
        <v>8</v>
      </c>
      <c r="AX131" s="745">
        <f t="shared" si="112"/>
        <v>8</v>
      </c>
      <c r="AY131" s="745">
        <f t="shared" si="112"/>
        <v>8</v>
      </c>
      <c r="AZ131" s="745">
        <f t="shared" si="112"/>
        <v>8</v>
      </c>
      <c r="BA131" s="745">
        <f t="shared" si="112"/>
        <v>8</v>
      </c>
      <c r="BB131" s="745">
        <f t="shared" si="112"/>
        <v>8</v>
      </c>
      <c r="BC131" s="745">
        <f t="shared" si="112"/>
        <v>8</v>
      </c>
      <c r="BD131" s="745">
        <f t="shared" si="112"/>
        <v>8</v>
      </c>
      <c r="BE131" s="745">
        <f t="shared" si="112"/>
        <v>8</v>
      </c>
      <c r="BF131" s="745">
        <f t="shared" si="112"/>
        <v>8</v>
      </c>
      <c r="BG131" s="745">
        <f t="shared" si="112"/>
        <v>8</v>
      </c>
      <c r="BH131" s="745">
        <f t="shared" si="112"/>
        <v>8</v>
      </c>
      <c r="BI131" s="745">
        <f t="shared" si="112"/>
        <v>8</v>
      </c>
      <c r="BJ131" s="745">
        <f t="shared" si="112"/>
        <v>8</v>
      </c>
      <c r="BK131" s="745">
        <f t="shared" si="112"/>
        <v>8</v>
      </c>
      <c r="BL131" s="745">
        <f t="shared" si="112"/>
        <v>8</v>
      </c>
      <c r="BM131" s="745">
        <f t="shared" si="112"/>
        <v>8</v>
      </c>
      <c r="BN131" s="745">
        <f t="shared" si="112"/>
        <v>8</v>
      </c>
      <c r="BO131" s="745">
        <f t="shared" si="112"/>
        <v>8</v>
      </c>
      <c r="BP131" s="745">
        <f t="shared" si="112"/>
        <v>8</v>
      </c>
      <c r="BQ131" s="745">
        <f t="shared" si="112"/>
        <v>8</v>
      </c>
      <c r="BR131" s="745">
        <f t="shared" si="112"/>
        <v>8</v>
      </c>
      <c r="BS131" s="745">
        <f t="shared" si="112"/>
        <v>8</v>
      </c>
      <c r="BT131" s="745">
        <f t="shared" si="112"/>
        <v>8</v>
      </c>
      <c r="BU131" s="745">
        <f t="shared" si="112"/>
        <v>8</v>
      </c>
      <c r="BV131" s="745">
        <f t="shared" si="112"/>
        <v>8</v>
      </c>
      <c r="BW131" s="745">
        <f t="shared" si="112"/>
        <v>8</v>
      </c>
      <c r="BX131" s="745">
        <f t="shared" ref="BX131:DF131" si="113">BX152</f>
        <v>8</v>
      </c>
      <c r="BY131" s="745">
        <f t="shared" si="113"/>
        <v>8</v>
      </c>
      <c r="BZ131" s="745">
        <f t="shared" si="113"/>
        <v>8</v>
      </c>
      <c r="CA131" s="745">
        <f t="shared" si="113"/>
        <v>8</v>
      </c>
      <c r="CB131" s="745">
        <f t="shared" si="113"/>
        <v>8</v>
      </c>
      <c r="CC131" s="745">
        <f t="shared" si="113"/>
        <v>8</v>
      </c>
      <c r="CD131" s="745">
        <f t="shared" si="113"/>
        <v>8</v>
      </c>
      <c r="CE131" s="745">
        <f t="shared" si="113"/>
        <v>8</v>
      </c>
      <c r="CF131" s="745">
        <f t="shared" si="113"/>
        <v>8</v>
      </c>
      <c r="CG131" s="745">
        <f t="shared" si="113"/>
        <v>8</v>
      </c>
      <c r="CH131" s="745">
        <f t="shared" si="113"/>
        <v>8</v>
      </c>
      <c r="CI131" s="745">
        <f t="shared" si="113"/>
        <v>8</v>
      </c>
      <c r="CJ131" s="745">
        <f t="shared" si="113"/>
        <v>8</v>
      </c>
      <c r="CK131" s="745">
        <f t="shared" si="113"/>
        <v>8</v>
      </c>
      <c r="CL131" s="745">
        <f t="shared" si="113"/>
        <v>8</v>
      </c>
      <c r="CM131" s="745">
        <f t="shared" si="113"/>
        <v>8</v>
      </c>
      <c r="CN131" s="745">
        <f t="shared" si="113"/>
        <v>8</v>
      </c>
      <c r="CO131" s="745">
        <f t="shared" si="113"/>
        <v>8</v>
      </c>
      <c r="CP131" s="745">
        <f t="shared" si="113"/>
        <v>8</v>
      </c>
      <c r="CQ131" s="745">
        <f t="shared" si="113"/>
        <v>8</v>
      </c>
      <c r="CR131" s="745">
        <f t="shared" si="113"/>
        <v>8</v>
      </c>
      <c r="CS131" s="745">
        <f t="shared" si="113"/>
        <v>8</v>
      </c>
      <c r="CT131" s="745">
        <f t="shared" si="113"/>
        <v>8</v>
      </c>
      <c r="CU131" s="745">
        <f t="shared" si="113"/>
        <v>8</v>
      </c>
      <c r="CV131" s="745">
        <f t="shared" si="113"/>
        <v>8</v>
      </c>
      <c r="CW131" s="745">
        <f t="shared" si="113"/>
        <v>8</v>
      </c>
      <c r="CX131" s="745">
        <f t="shared" si="113"/>
        <v>8</v>
      </c>
      <c r="CY131" s="745">
        <f t="shared" si="113"/>
        <v>8</v>
      </c>
      <c r="CZ131" s="745">
        <f t="shared" si="113"/>
        <v>8</v>
      </c>
      <c r="DA131" s="745">
        <f t="shared" si="113"/>
        <v>8</v>
      </c>
      <c r="DB131" s="745">
        <f t="shared" si="113"/>
        <v>8</v>
      </c>
      <c r="DC131" s="745">
        <f t="shared" si="113"/>
        <v>8</v>
      </c>
      <c r="DD131" s="745">
        <f t="shared" si="113"/>
        <v>8</v>
      </c>
      <c r="DE131" s="745">
        <f t="shared" si="113"/>
        <v>8</v>
      </c>
      <c r="DF131" s="745">
        <f t="shared" si="113"/>
        <v>8</v>
      </c>
    </row>
    <row r="132" spans="1:110" ht="18" customHeight="1">
      <c r="A132" s="404"/>
      <c r="B132" s="404"/>
      <c r="C132" s="404"/>
      <c r="D132" s="404"/>
      <c r="E132" s="404"/>
      <c r="F132" s="404"/>
      <c r="G132" s="404"/>
      <c r="H132" s="404"/>
      <c r="I132" s="398"/>
      <c r="J132" s="404"/>
      <c r="K132" s="404"/>
      <c r="L132" s="447"/>
      <c r="M132" s="447"/>
      <c r="N132" s="399"/>
      <c r="O132" s="399"/>
      <c r="P132" s="404"/>
      <c r="Q132" s="404"/>
      <c r="R132" s="404"/>
      <c r="S132" s="404"/>
      <c r="T132" s="404"/>
      <c r="U132" s="404"/>
      <c r="V132" s="447"/>
      <c r="W132" s="447"/>
      <c r="X132" s="399"/>
      <c r="Y132" s="399"/>
      <c r="Z132" s="404"/>
      <c r="AA132" s="404"/>
      <c r="AB132" s="404"/>
      <c r="AC132" s="404"/>
      <c r="AD132" s="404"/>
      <c r="AE132" s="404"/>
      <c r="AF132" s="447"/>
      <c r="AG132" s="447"/>
      <c r="AH132" s="399"/>
      <c r="AI132" s="399"/>
      <c r="AJ132" s="404"/>
      <c r="AK132" s="404"/>
      <c r="AL132" s="404"/>
      <c r="AM132" s="404"/>
      <c r="AN132" s="404"/>
      <c r="AO132" s="404"/>
      <c r="AP132" s="447"/>
      <c r="AQ132" s="447"/>
      <c r="AR132" s="399"/>
      <c r="AS132" s="399"/>
      <c r="AT132" s="404"/>
      <c r="AU132" s="404"/>
      <c r="AV132" s="404"/>
      <c r="AW132" s="404"/>
      <c r="AX132" s="404"/>
      <c r="AY132" s="404"/>
      <c r="AZ132" s="447"/>
      <c r="BA132" s="447"/>
      <c r="BB132" s="399"/>
      <c r="BC132" s="399"/>
      <c r="BD132" s="404"/>
      <c r="BE132" s="404"/>
      <c r="BF132" s="404"/>
      <c r="BG132" s="404"/>
      <c r="BH132" s="404"/>
      <c r="BI132" s="404"/>
      <c r="BJ132" s="447"/>
      <c r="BK132" s="447"/>
      <c r="BL132" s="399"/>
      <c r="BM132" s="399"/>
      <c r="BN132" s="404"/>
      <c r="BO132" s="404"/>
      <c r="BP132" s="404"/>
      <c r="BQ132" s="404"/>
      <c r="BR132" s="404"/>
      <c r="BS132" s="404"/>
      <c r="BT132" s="447"/>
      <c r="BU132" s="447"/>
      <c r="BV132" s="399"/>
      <c r="BW132" s="399"/>
      <c r="BX132" s="404"/>
      <c r="BY132" s="404"/>
      <c r="BZ132" s="404"/>
      <c r="CA132" s="404"/>
      <c r="CB132" s="404"/>
      <c r="CC132" s="404"/>
      <c r="CD132" s="447"/>
      <c r="CE132" s="447"/>
      <c r="CF132" s="399"/>
      <c r="CG132" s="399"/>
      <c r="CH132" s="404"/>
      <c r="CI132" s="404"/>
      <c r="CJ132" s="404"/>
      <c r="CK132" s="404"/>
      <c r="CL132" s="404"/>
      <c r="CM132" s="404"/>
      <c r="CN132" s="447"/>
      <c r="CO132" s="447"/>
      <c r="CP132" s="399"/>
      <c r="CQ132" s="399"/>
      <c r="CR132" s="404"/>
      <c r="CS132" s="404"/>
      <c r="CT132" s="404"/>
      <c r="CU132" s="404"/>
      <c r="CV132" s="404"/>
      <c r="CW132" s="404"/>
      <c r="CX132" s="447"/>
      <c r="CY132" s="447"/>
      <c r="CZ132" s="399"/>
      <c r="DA132" s="399"/>
      <c r="DB132" s="404"/>
      <c r="DC132" s="404"/>
      <c r="DD132" s="404"/>
      <c r="DE132" s="404"/>
      <c r="DF132" s="404"/>
    </row>
    <row r="133" spans="1:110" ht="18" customHeight="1">
      <c r="A133" s="404"/>
      <c r="B133" s="404"/>
      <c r="C133" s="834"/>
      <c r="D133" s="834"/>
      <c r="E133" s="834"/>
      <c r="F133" s="834"/>
      <c r="G133" s="834"/>
      <c r="H133" s="834"/>
      <c r="I133" s="398"/>
      <c r="J133" s="404"/>
      <c r="K133" s="404"/>
      <c r="L133" s="447"/>
      <c r="M133" s="447"/>
      <c r="N133" s="447"/>
      <c r="O133" s="399"/>
      <c r="P133" s="404"/>
      <c r="Q133" s="404"/>
      <c r="R133" s="404"/>
      <c r="S133" s="404"/>
      <c r="T133" s="404"/>
      <c r="U133" s="404"/>
      <c r="V133" s="447"/>
      <c r="W133" s="447"/>
      <c r="X133" s="447"/>
      <c r="Y133" s="399"/>
      <c r="Z133" s="404"/>
      <c r="AA133" s="404"/>
      <c r="AB133" s="404"/>
      <c r="AC133" s="404"/>
      <c r="AD133" s="404"/>
      <c r="AE133" s="404"/>
      <c r="AF133" s="447"/>
      <c r="AG133" s="447"/>
      <c r="AH133" s="447"/>
      <c r="AI133" s="399"/>
      <c r="AJ133" s="404"/>
      <c r="AK133" s="404"/>
      <c r="AL133" s="404"/>
      <c r="AM133" s="404"/>
      <c r="AN133" s="404"/>
      <c r="AO133" s="404"/>
      <c r="AP133" s="447"/>
      <c r="AQ133" s="447"/>
      <c r="AR133" s="447"/>
      <c r="AS133" s="399"/>
      <c r="AT133" s="404"/>
      <c r="AU133" s="404"/>
      <c r="AV133" s="404"/>
      <c r="AW133" s="404"/>
      <c r="AX133" s="404"/>
      <c r="AY133" s="404"/>
      <c r="AZ133" s="447"/>
      <c r="BA133" s="447"/>
      <c r="BB133" s="447"/>
      <c r="BC133" s="399"/>
      <c r="BD133" s="404"/>
      <c r="BE133" s="404"/>
      <c r="BF133" s="404"/>
      <c r="BG133" s="404"/>
      <c r="BH133" s="404"/>
      <c r="BI133" s="404"/>
      <c r="BJ133" s="447"/>
      <c r="BK133" s="447"/>
      <c r="BL133" s="447"/>
      <c r="BM133" s="399"/>
      <c r="BN133" s="404"/>
      <c r="BO133" s="404"/>
      <c r="BP133" s="404"/>
      <c r="BQ133" s="404"/>
      <c r="BR133" s="404"/>
      <c r="BS133" s="404"/>
      <c r="BT133" s="447"/>
      <c r="BU133" s="447"/>
      <c r="BV133" s="447"/>
      <c r="BW133" s="399"/>
      <c r="BX133" s="404"/>
      <c r="BY133" s="404"/>
      <c r="BZ133" s="404"/>
      <c r="CA133" s="404"/>
      <c r="CB133" s="404"/>
      <c r="CC133" s="404"/>
      <c r="CD133" s="447"/>
      <c r="CE133" s="447"/>
      <c r="CF133" s="447"/>
      <c r="CG133" s="399"/>
      <c r="CH133" s="404"/>
      <c r="CI133" s="404"/>
      <c r="CJ133" s="404"/>
      <c r="CK133" s="404"/>
      <c r="CL133" s="404"/>
      <c r="CM133" s="404"/>
      <c r="CN133" s="447"/>
      <c r="CO133" s="447"/>
      <c r="CP133" s="447"/>
      <c r="CQ133" s="399"/>
      <c r="CR133" s="404"/>
      <c r="CS133" s="404"/>
      <c r="CT133" s="404"/>
      <c r="CU133" s="404"/>
      <c r="CV133" s="404"/>
      <c r="CW133" s="404"/>
      <c r="CX133" s="447"/>
      <c r="CY133" s="447"/>
      <c r="CZ133" s="447"/>
      <c r="DA133" s="399"/>
      <c r="DB133" s="404"/>
      <c r="DC133" s="404"/>
      <c r="DD133" s="404"/>
      <c r="DE133" s="404"/>
      <c r="DF133" s="404"/>
    </row>
    <row r="134" spans="1:110" ht="51.75" customHeight="1">
      <c r="A134" s="404"/>
      <c r="B134" s="833"/>
      <c r="C134" s="833"/>
      <c r="D134" s="502"/>
      <c r="E134" s="503" t="s">
        <v>49</v>
      </c>
      <c r="F134" s="504" t="s">
        <v>702</v>
      </c>
      <c r="G134" s="504"/>
      <c r="H134" s="505"/>
      <c r="I134" s="504" t="s">
        <v>662</v>
      </c>
      <c r="J134" s="404"/>
      <c r="K134" s="851" t="s">
        <v>262</v>
      </c>
      <c r="L134" s="851"/>
      <c r="M134" s="851"/>
      <c r="N134" s="851"/>
      <c r="O134" s="851"/>
      <c r="P134" s="851"/>
      <c r="Q134" s="851"/>
      <c r="R134" s="851"/>
      <c r="S134" s="851"/>
      <c r="T134" s="851"/>
      <c r="U134" s="851" t="s">
        <v>262</v>
      </c>
      <c r="V134" s="851"/>
      <c r="W134" s="851"/>
      <c r="X134" s="851"/>
      <c r="Y134" s="851"/>
      <c r="Z134" s="851"/>
      <c r="AA134" s="851"/>
      <c r="AB134" s="851"/>
      <c r="AC134" s="851"/>
      <c r="AD134" s="851"/>
      <c r="AE134" s="851" t="s">
        <v>262</v>
      </c>
      <c r="AF134" s="851"/>
      <c r="AG134" s="851"/>
      <c r="AH134" s="851"/>
      <c r="AI134" s="851"/>
      <c r="AJ134" s="851"/>
      <c r="AK134" s="851"/>
      <c r="AL134" s="851"/>
      <c r="AM134" s="851"/>
      <c r="AN134" s="851"/>
      <c r="AO134" s="851" t="s">
        <v>262</v>
      </c>
      <c r="AP134" s="851"/>
      <c r="AQ134" s="851"/>
      <c r="AR134" s="851"/>
      <c r="AS134" s="851"/>
      <c r="AT134" s="851"/>
      <c r="AU134" s="851"/>
      <c r="AV134" s="851"/>
      <c r="AW134" s="851"/>
      <c r="AX134" s="851"/>
      <c r="AY134" s="851" t="s">
        <v>262</v>
      </c>
      <c r="AZ134" s="851"/>
      <c r="BA134" s="851"/>
      <c r="BB134" s="851"/>
      <c r="BC134" s="851"/>
      <c r="BD134" s="851"/>
      <c r="BE134" s="851"/>
      <c r="BF134" s="851"/>
      <c r="BG134" s="851"/>
      <c r="BH134" s="851"/>
      <c r="BI134" s="851" t="s">
        <v>262</v>
      </c>
      <c r="BJ134" s="851"/>
      <c r="BK134" s="851"/>
      <c r="BL134" s="851"/>
      <c r="BM134" s="851"/>
      <c r="BN134" s="851"/>
      <c r="BO134" s="851"/>
      <c r="BP134" s="851"/>
      <c r="BQ134" s="851"/>
      <c r="BR134" s="851"/>
      <c r="BS134" s="851" t="s">
        <v>262</v>
      </c>
      <c r="BT134" s="851"/>
      <c r="BU134" s="851"/>
      <c r="BV134" s="851"/>
      <c r="BW134" s="851"/>
      <c r="BX134" s="851"/>
      <c r="BY134" s="851"/>
      <c r="BZ134" s="851"/>
      <c r="CA134" s="851"/>
      <c r="CB134" s="851"/>
      <c r="CC134" s="851" t="s">
        <v>262</v>
      </c>
      <c r="CD134" s="851"/>
      <c r="CE134" s="851"/>
      <c r="CF134" s="851"/>
      <c r="CG134" s="851"/>
      <c r="CH134" s="851"/>
      <c r="CI134" s="851"/>
      <c r="CJ134" s="851"/>
      <c r="CK134" s="851"/>
      <c r="CL134" s="851"/>
      <c r="CM134" s="851" t="s">
        <v>262</v>
      </c>
      <c r="CN134" s="851"/>
      <c r="CO134" s="851"/>
      <c r="CP134" s="851"/>
      <c r="CQ134" s="851"/>
      <c r="CR134" s="851"/>
      <c r="CS134" s="851"/>
      <c r="CT134" s="851"/>
      <c r="CU134" s="851"/>
      <c r="CV134" s="851"/>
      <c r="CW134" s="851" t="s">
        <v>262</v>
      </c>
      <c r="CX134" s="851"/>
      <c r="CY134" s="851"/>
      <c r="CZ134" s="851"/>
      <c r="DA134" s="851"/>
      <c r="DB134" s="851"/>
      <c r="DC134" s="851"/>
      <c r="DD134" s="851"/>
      <c r="DE134" s="851"/>
      <c r="DF134" s="851"/>
    </row>
    <row r="135" spans="1:110" ht="27.75" customHeight="1">
      <c r="A135" s="404"/>
      <c r="B135" s="404"/>
      <c r="C135" s="506" t="str">
        <f>Weighting!C10</f>
        <v>EN 1.0</v>
      </c>
      <c r="D135" s="507"/>
      <c r="E135" s="508" t="str">
        <f>Weighting!D10</f>
        <v>LAND USE</v>
      </c>
      <c r="F135" s="509">
        <f>Weighting!F10</f>
        <v>3</v>
      </c>
      <c r="G135" s="509"/>
      <c r="H135" s="510"/>
      <c r="I135" s="753">
        <f>I10</f>
        <v>0</v>
      </c>
      <c r="J135" s="404"/>
      <c r="K135" s="712">
        <f t="shared" ref="K135:AP135" si="114">K10</f>
        <v>0</v>
      </c>
      <c r="L135" s="712">
        <f t="shared" si="114"/>
        <v>0</v>
      </c>
      <c r="M135" s="712">
        <f t="shared" si="114"/>
        <v>0</v>
      </c>
      <c r="N135" s="712">
        <f t="shared" si="114"/>
        <v>0</v>
      </c>
      <c r="O135" s="712">
        <f t="shared" si="114"/>
        <v>0</v>
      </c>
      <c r="P135" s="712">
        <f t="shared" si="114"/>
        <v>0</v>
      </c>
      <c r="Q135" s="712">
        <f t="shared" si="114"/>
        <v>0</v>
      </c>
      <c r="R135" s="712">
        <f t="shared" si="114"/>
        <v>0</v>
      </c>
      <c r="S135" s="712">
        <f t="shared" si="114"/>
        <v>0</v>
      </c>
      <c r="T135" s="712">
        <f t="shared" si="114"/>
        <v>0</v>
      </c>
      <c r="U135" s="712">
        <f t="shared" si="114"/>
        <v>0</v>
      </c>
      <c r="V135" s="712">
        <f t="shared" si="114"/>
        <v>0</v>
      </c>
      <c r="W135" s="712">
        <f t="shared" si="114"/>
        <v>0</v>
      </c>
      <c r="X135" s="712">
        <f t="shared" si="114"/>
        <v>0</v>
      </c>
      <c r="Y135" s="712">
        <f t="shared" si="114"/>
        <v>0</v>
      </c>
      <c r="Z135" s="712">
        <f t="shared" si="114"/>
        <v>0</v>
      </c>
      <c r="AA135" s="712">
        <f t="shared" si="114"/>
        <v>0</v>
      </c>
      <c r="AB135" s="712">
        <f t="shared" si="114"/>
        <v>0</v>
      </c>
      <c r="AC135" s="712">
        <f t="shared" si="114"/>
        <v>0</v>
      </c>
      <c r="AD135" s="712">
        <f t="shared" si="114"/>
        <v>0</v>
      </c>
      <c r="AE135" s="712">
        <f t="shared" si="114"/>
        <v>0</v>
      </c>
      <c r="AF135" s="712">
        <f t="shared" si="114"/>
        <v>0</v>
      </c>
      <c r="AG135" s="712">
        <f t="shared" si="114"/>
        <v>0</v>
      </c>
      <c r="AH135" s="712">
        <f t="shared" si="114"/>
        <v>0</v>
      </c>
      <c r="AI135" s="712">
        <f t="shared" si="114"/>
        <v>0</v>
      </c>
      <c r="AJ135" s="712">
        <f t="shared" si="114"/>
        <v>0</v>
      </c>
      <c r="AK135" s="712">
        <f t="shared" si="114"/>
        <v>0</v>
      </c>
      <c r="AL135" s="712">
        <f t="shared" si="114"/>
        <v>0</v>
      </c>
      <c r="AM135" s="712">
        <f t="shared" si="114"/>
        <v>0</v>
      </c>
      <c r="AN135" s="712">
        <f t="shared" si="114"/>
        <v>0</v>
      </c>
      <c r="AO135" s="712">
        <f t="shared" si="114"/>
        <v>0</v>
      </c>
      <c r="AP135" s="712">
        <f t="shared" si="114"/>
        <v>0</v>
      </c>
      <c r="AQ135" s="712">
        <f t="shared" ref="AQ135:BV135" si="115">AQ10</f>
        <v>0</v>
      </c>
      <c r="AR135" s="712">
        <f t="shared" si="115"/>
        <v>0</v>
      </c>
      <c r="AS135" s="712">
        <f t="shared" si="115"/>
        <v>0</v>
      </c>
      <c r="AT135" s="712">
        <f t="shared" si="115"/>
        <v>0</v>
      </c>
      <c r="AU135" s="712">
        <f t="shared" si="115"/>
        <v>0</v>
      </c>
      <c r="AV135" s="712">
        <f t="shared" si="115"/>
        <v>0</v>
      </c>
      <c r="AW135" s="712">
        <f t="shared" si="115"/>
        <v>0</v>
      </c>
      <c r="AX135" s="712">
        <f t="shared" si="115"/>
        <v>0</v>
      </c>
      <c r="AY135" s="712">
        <f t="shared" si="115"/>
        <v>0</v>
      </c>
      <c r="AZ135" s="712">
        <f t="shared" si="115"/>
        <v>0</v>
      </c>
      <c r="BA135" s="712">
        <f t="shared" si="115"/>
        <v>0</v>
      </c>
      <c r="BB135" s="712">
        <f t="shared" si="115"/>
        <v>0</v>
      </c>
      <c r="BC135" s="712">
        <f t="shared" si="115"/>
        <v>0</v>
      </c>
      <c r="BD135" s="712">
        <f t="shared" si="115"/>
        <v>0</v>
      </c>
      <c r="BE135" s="712">
        <f t="shared" si="115"/>
        <v>0</v>
      </c>
      <c r="BF135" s="712">
        <f t="shared" si="115"/>
        <v>0</v>
      </c>
      <c r="BG135" s="712">
        <f t="shared" si="115"/>
        <v>0</v>
      </c>
      <c r="BH135" s="712">
        <f t="shared" si="115"/>
        <v>0</v>
      </c>
      <c r="BI135" s="712">
        <f t="shared" si="115"/>
        <v>0</v>
      </c>
      <c r="BJ135" s="712">
        <f t="shared" si="115"/>
        <v>0</v>
      </c>
      <c r="BK135" s="712">
        <f t="shared" si="115"/>
        <v>0</v>
      </c>
      <c r="BL135" s="712">
        <f t="shared" si="115"/>
        <v>0</v>
      </c>
      <c r="BM135" s="712">
        <f t="shared" si="115"/>
        <v>0</v>
      </c>
      <c r="BN135" s="712">
        <f t="shared" si="115"/>
        <v>0</v>
      </c>
      <c r="BO135" s="712">
        <f t="shared" si="115"/>
        <v>0</v>
      </c>
      <c r="BP135" s="712">
        <f t="shared" si="115"/>
        <v>0</v>
      </c>
      <c r="BQ135" s="712">
        <f t="shared" si="115"/>
        <v>0</v>
      </c>
      <c r="BR135" s="712">
        <f t="shared" si="115"/>
        <v>0</v>
      </c>
      <c r="BS135" s="712">
        <f t="shared" si="115"/>
        <v>0</v>
      </c>
      <c r="BT135" s="712">
        <f t="shared" si="115"/>
        <v>0</v>
      </c>
      <c r="BU135" s="712">
        <f t="shared" si="115"/>
        <v>0</v>
      </c>
      <c r="BV135" s="712">
        <f t="shared" si="115"/>
        <v>0</v>
      </c>
      <c r="BW135" s="712">
        <f t="shared" ref="BW135:DF135" si="116">BW10</f>
        <v>0</v>
      </c>
      <c r="BX135" s="712">
        <f t="shared" si="116"/>
        <v>0</v>
      </c>
      <c r="BY135" s="712">
        <f t="shared" si="116"/>
        <v>0</v>
      </c>
      <c r="BZ135" s="712">
        <f t="shared" si="116"/>
        <v>0</v>
      </c>
      <c r="CA135" s="712">
        <f t="shared" si="116"/>
        <v>0</v>
      </c>
      <c r="CB135" s="712">
        <f t="shared" si="116"/>
        <v>0</v>
      </c>
      <c r="CC135" s="712">
        <f t="shared" si="116"/>
        <v>0</v>
      </c>
      <c r="CD135" s="712">
        <f t="shared" si="116"/>
        <v>0</v>
      </c>
      <c r="CE135" s="712">
        <f t="shared" si="116"/>
        <v>0</v>
      </c>
      <c r="CF135" s="712">
        <f t="shared" si="116"/>
        <v>0</v>
      </c>
      <c r="CG135" s="712">
        <f t="shared" si="116"/>
        <v>0</v>
      </c>
      <c r="CH135" s="712">
        <f t="shared" si="116"/>
        <v>0</v>
      </c>
      <c r="CI135" s="712">
        <f t="shared" si="116"/>
        <v>0</v>
      </c>
      <c r="CJ135" s="712">
        <f t="shared" si="116"/>
        <v>0</v>
      </c>
      <c r="CK135" s="712">
        <f t="shared" si="116"/>
        <v>0</v>
      </c>
      <c r="CL135" s="712">
        <f t="shared" si="116"/>
        <v>0</v>
      </c>
      <c r="CM135" s="712">
        <f t="shared" si="116"/>
        <v>0</v>
      </c>
      <c r="CN135" s="712">
        <f t="shared" si="116"/>
        <v>0</v>
      </c>
      <c r="CO135" s="712">
        <f t="shared" si="116"/>
        <v>0</v>
      </c>
      <c r="CP135" s="712">
        <f t="shared" si="116"/>
        <v>0</v>
      </c>
      <c r="CQ135" s="712">
        <f t="shared" si="116"/>
        <v>0</v>
      </c>
      <c r="CR135" s="712">
        <f t="shared" si="116"/>
        <v>0</v>
      </c>
      <c r="CS135" s="712">
        <f t="shared" si="116"/>
        <v>0</v>
      </c>
      <c r="CT135" s="712">
        <f t="shared" si="116"/>
        <v>0</v>
      </c>
      <c r="CU135" s="712">
        <f t="shared" si="116"/>
        <v>0</v>
      </c>
      <c r="CV135" s="712">
        <f t="shared" si="116"/>
        <v>0</v>
      </c>
      <c r="CW135" s="712">
        <f t="shared" si="116"/>
        <v>0</v>
      </c>
      <c r="CX135" s="712">
        <f t="shared" si="116"/>
        <v>0</v>
      </c>
      <c r="CY135" s="712">
        <f t="shared" si="116"/>
        <v>0</v>
      </c>
      <c r="CZ135" s="712">
        <f t="shared" si="116"/>
        <v>0</v>
      </c>
      <c r="DA135" s="712">
        <f t="shared" si="116"/>
        <v>0</v>
      </c>
      <c r="DB135" s="712">
        <f t="shared" si="116"/>
        <v>0</v>
      </c>
      <c r="DC135" s="712">
        <f t="shared" si="116"/>
        <v>0</v>
      </c>
      <c r="DD135" s="712">
        <f t="shared" si="116"/>
        <v>0</v>
      </c>
      <c r="DE135" s="712">
        <f t="shared" si="116"/>
        <v>0</v>
      </c>
      <c r="DF135" s="712">
        <f t="shared" si="116"/>
        <v>0</v>
      </c>
    </row>
    <row r="136" spans="1:110" ht="27.75" customHeight="1">
      <c r="A136" s="404"/>
      <c r="B136" s="404"/>
      <c r="C136" s="506" t="str">
        <f>Weighting!C11</f>
        <v>EN 2.0</v>
      </c>
      <c r="D136" s="507"/>
      <c r="E136" s="508" t="str">
        <f>Weighting!D11</f>
        <v>RESIDENTIAL DENSITY</v>
      </c>
      <c r="F136" s="509">
        <f>Weighting!F11</f>
        <v>6</v>
      </c>
      <c r="G136" s="509"/>
      <c r="H136" s="510"/>
      <c r="I136" s="511">
        <f>I18</f>
        <v>0</v>
      </c>
      <c r="J136" s="404"/>
      <c r="K136" s="426">
        <f t="shared" ref="K136:AP136" si="117">K18</f>
        <v>0</v>
      </c>
      <c r="L136" s="426">
        <f t="shared" si="117"/>
        <v>0</v>
      </c>
      <c r="M136" s="426">
        <f t="shared" si="117"/>
        <v>0</v>
      </c>
      <c r="N136" s="426">
        <f t="shared" si="117"/>
        <v>0</v>
      </c>
      <c r="O136" s="426">
        <f t="shared" si="117"/>
        <v>0</v>
      </c>
      <c r="P136" s="426">
        <f t="shared" si="117"/>
        <v>0</v>
      </c>
      <c r="Q136" s="426">
        <f t="shared" si="117"/>
        <v>0</v>
      </c>
      <c r="R136" s="426">
        <f t="shared" si="117"/>
        <v>0</v>
      </c>
      <c r="S136" s="426">
        <f t="shared" si="117"/>
        <v>0</v>
      </c>
      <c r="T136" s="426">
        <f t="shared" si="117"/>
        <v>0</v>
      </c>
      <c r="U136" s="426">
        <f t="shared" si="117"/>
        <v>0</v>
      </c>
      <c r="V136" s="426">
        <f t="shared" si="117"/>
        <v>0</v>
      </c>
      <c r="W136" s="426">
        <f t="shared" si="117"/>
        <v>0</v>
      </c>
      <c r="X136" s="426">
        <f t="shared" si="117"/>
        <v>0</v>
      </c>
      <c r="Y136" s="426">
        <f t="shared" si="117"/>
        <v>0</v>
      </c>
      <c r="Z136" s="426">
        <f t="shared" si="117"/>
        <v>0</v>
      </c>
      <c r="AA136" s="426">
        <f t="shared" si="117"/>
        <v>0</v>
      </c>
      <c r="AB136" s="426">
        <f t="shared" si="117"/>
        <v>0</v>
      </c>
      <c r="AC136" s="426">
        <f t="shared" si="117"/>
        <v>0</v>
      </c>
      <c r="AD136" s="426">
        <f t="shared" si="117"/>
        <v>0</v>
      </c>
      <c r="AE136" s="426">
        <f t="shared" si="117"/>
        <v>0</v>
      </c>
      <c r="AF136" s="426">
        <f t="shared" si="117"/>
        <v>0</v>
      </c>
      <c r="AG136" s="426">
        <f t="shared" si="117"/>
        <v>0</v>
      </c>
      <c r="AH136" s="426">
        <f t="shared" si="117"/>
        <v>0</v>
      </c>
      <c r="AI136" s="426">
        <f t="shared" si="117"/>
        <v>0</v>
      </c>
      <c r="AJ136" s="426">
        <f t="shared" si="117"/>
        <v>0</v>
      </c>
      <c r="AK136" s="426">
        <f t="shared" si="117"/>
        <v>0</v>
      </c>
      <c r="AL136" s="426">
        <f t="shared" si="117"/>
        <v>0</v>
      </c>
      <c r="AM136" s="426">
        <f t="shared" si="117"/>
        <v>0</v>
      </c>
      <c r="AN136" s="426">
        <f t="shared" si="117"/>
        <v>0</v>
      </c>
      <c r="AO136" s="426">
        <f t="shared" si="117"/>
        <v>0</v>
      </c>
      <c r="AP136" s="426">
        <f t="shared" si="117"/>
        <v>0</v>
      </c>
      <c r="AQ136" s="426">
        <f t="shared" ref="AQ136:BV136" si="118">AQ18</f>
        <v>0</v>
      </c>
      <c r="AR136" s="426">
        <f t="shared" si="118"/>
        <v>0</v>
      </c>
      <c r="AS136" s="426">
        <f t="shared" si="118"/>
        <v>0</v>
      </c>
      <c r="AT136" s="426">
        <f t="shared" si="118"/>
        <v>0</v>
      </c>
      <c r="AU136" s="426">
        <f t="shared" si="118"/>
        <v>0</v>
      </c>
      <c r="AV136" s="426">
        <f t="shared" si="118"/>
        <v>0</v>
      </c>
      <c r="AW136" s="426">
        <f t="shared" si="118"/>
        <v>0</v>
      </c>
      <c r="AX136" s="426">
        <f t="shared" si="118"/>
        <v>0</v>
      </c>
      <c r="AY136" s="426">
        <f t="shared" si="118"/>
        <v>0</v>
      </c>
      <c r="AZ136" s="426">
        <f t="shared" si="118"/>
        <v>0</v>
      </c>
      <c r="BA136" s="426">
        <f t="shared" si="118"/>
        <v>0</v>
      </c>
      <c r="BB136" s="426">
        <f t="shared" si="118"/>
        <v>0</v>
      </c>
      <c r="BC136" s="426">
        <f t="shared" si="118"/>
        <v>0</v>
      </c>
      <c r="BD136" s="426">
        <f t="shared" si="118"/>
        <v>0</v>
      </c>
      <c r="BE136" s="426">
        <f t="shared" si="118"/>
        <v>0</v>
      </c>
      <c r="BF136" s="426">
        <f t="shared" si="118"/>
        <v>0</v>
      </c>
      <c r="BG136" s="426">
        <f t="shared" si="118"/>
        <v>0</v>
      </c>
      <c r="BH136" s="426">
        <f t="shared" si="118"/>
        <v>0</v>
      </c>
      <c r="BI136" s="426">
        <f t="shared" si="118"/>
        <v>0</v>
      </c>
      <c r="BJ136" s="426">
        <f t="shared" si="118"/>
        <v>0</v>
      </c>
      <c r="BK136" s="426">
        <f t="shared" si="118"/>
        <v>0</v>
      </c>
      <c r="BL136" s="426">
        <f t="shared" si="118"/>
        <v>0</v>
      </c>
      <c r="BM136" s="426">
        <f t="shared" si="118"/>
        <v>0</v>
      </c>
      <c r="BN136" s="426">
        <f t="shared" si="118"/>
        <v>0</v>
      </c>
      <c r="BO136" s="426">
        <f t="shared" si="118"/>
        <v>0</v>
      </c>
      <c r="BP136" s="426">
        <f t="shared" si="118"/>
        <v>0</v>
      </c>
      <c r="BQ136" s="426">
        <f t="shared" si="118"/>
        <v>0</v>
      </c>
      <c r="BR136" s="426">
        <f t="shared" si="118"/>
        <v>0</v>
      </c>
      <c r="BS136" s="426">
        <f t="shared" si="118"/>
        <v>0</v>
      </c>
      <c r="BT136" s="426">
        <f t="shared" si="118"/>
        <v>0</v>
      </c>
      <c r="BU136" s="426">
        <f t="shared" si="118"/>
        <v>0</v>
      </c>
      <c r="BV136" s="426">
        <f t="shared" si="118"/>
        <v>0</v>
      </c>
      <c r="BW136" s="426">
        <f t="shared" ref="BW136:DF136" si="119">BW18</f>
        <v>0</v>
      </c>
      <c r="BX136" s="426">
        <f t="shared" si="119"/>
        <v>0</v>
      </c>
      <c r="BY136" s="426">
        <f t="shared" si="119"/>
        <v>0</v>
      </c>
      <c r="BZ136" s="426">
        <f t="shared" si="119"/>
        <v>0</v>
      </c>
      <c r="CA136" s="426">
        <f t="shared" si="119"/>
        <v>0</v>
      </c>
      <c r="CB136" s="426">
        <f t="shared" si="119"/>
        <v>0</v>
      </c>
      <c r="CC136" s="426">
        <f t="shared" si="119"/>
        <v>0</v>
      </c>
      <c r="CD136" s="426">
        <f t="shared" si="119"/>
        <v>0</v>
      </c>
      <c r="CE136" s="426">
        <f t="shared" si="119"/>
        <v>0</v>
      </c>
      <c r="CF136" s="426">
        <f t="shared" si="119"/>
        <v>0</v>
      </c>
      <c r="CG136" s="426">
        <f t="shared" si="119"/>
        <v>0</v>
      </c>
      <c r="CH136" s="426">
        <f t="shared" si="119"/>
        <v>0</v>
      </c>
      <c r="CI136" s="426">
        <f t="shared" si="119"/>
        <v>0</v>
      </c>
      <c r="CJ136" s="426">
        <f t="shared" si="119"/>
        <v>0</v>
      </c>
      <c r="CK136" s="426">
        <f t="shared" si="119"/>
        <v>0</v>
      </c>
      <c r="CL136" s="426">
        <f t="shared" si="119"/>
        <v>0</v>
      </c>
      <c r="CM136" s="426">
        <f t="shared" si="119"/>
        <v>0</v>
      </c>
      <c r="CN136" s="426">
        <f t="shared" si="119"/>
        <v>0</v>
      </c>
      <c r="CO136" s="426">
        <f t="shared" si="119"/>
        <v>0</v>
      </c>
      <c r="CP136" s="426">
        <f t="shared" si="119"/>
        <v>0</v>
      </c>
      <c r="CQ136" s="426">
        <f t="shared" si="119"/>
        <v>0</v>
      </c>
      <c r="CR136" s="426">
        <f t="shared" si="119"/>
        <v>0</v>
      </c>
      <c r="CS136" s="426">
        <f t="shared" si="119"/>
        <v>0</v>
      </c>
      <c r="CT136" s="426">
        <f t="shared" si="119"/>
        <v>0</v>
      </c>
      <c r="CU136" s="426">
        <f t="shared" si="119"/>
        <v>0</v>
      </c>
      <c r="CV136" s="426">
        <f t="shared" si="119"/>
        <v>0</v>
      </c>
      <c r="CW136" s="426">
        <f t="shared" si="119"/>
        <v>0</v>
      </c>
      <c r="CX136" s="426">
        <f t="shared" si="119"/>
        <v>0</v>
      </c>
      <c r="CY136" s="426">
        <f t="shared" si="119"/>
        <v>0</v>
      </c>
      <c r="CZ136" s="426">
        <f t="shared" si="119"/>
        <v>0</v>
      </c>
      <c r="DA136" s="426">
        <f t="shared" si="119"/>
        <v>0</v>
      </c>
      <c r="DB136" s="426">
        <f t="shared" si="119"/>
        <v>0</v>
      </c>
      <c r="DC136" s="426">
        <f t="shared" si="119"/>
        <v>0</v>
      </c>
      <c r="DD136" s="426">
        <f t="shared" si="119"/>
        <v>0</v>
      </c>
      <c r="DE136" s="426">
        <f t="shared" si="119"/>
        <v>0</v>
      </c>
      <c r="DF136" s="426">
        <f t="shared" si="119"/>
        <v>0</v>
      </c>
    </row>
    <row r="137" spans="1:110" ht="27.6" customHeight="1">
      <c r="A137" s="404"/>
      <c r="B137" s="404"/>
      <c r="C137" s="512" t="str">
        <f>Weighting!C12</f>
        <v>EN 3.0</v>
      </c>
      <c r="D137" s="513"/>
      <c r="E137" s="514" t="str">
        <f>Weighting!D12</f>
        <v>SURFACE WATER RUN-OFF</v>
      </c>
      <c r="F137" s="509">
        <f>Weighting!F12</f>
        <v>3</v>
      </c>
      <c r="G137" s="509"/>
      <c r="H137" s="510"/>
      <c r="I137" s="511">
        <f>I24</f>
        <v>0</v>
      </c>
      <c r="J137" s="404"/>
      <c r="K137" s="426">
        <f t="shared" ref="K137:AP137" si="120">K24</f>
        <v>0</v>
      </c>
      <c r="L137" s="426">
        <f t="shared" si="120"/>
        <v>0</v>
      </c>
      <c r="M137" s="426">
        <f t="shared" si="120"/>
        <v>0</v>
      </c>
      <c r="N137" s="426">
        <f t="shared" si="120"/>
        <v>0</v>
      </c>
      <c r="O137" s="426">
        <f t="shared" si="120"/>
        <v>0</v>
      </c>
      <c r="P137" s="426">
        <f t="shared" si="120"/>
        <v>0</v>
      </c>
      <c r="Q137" s="426">
        <f t="shared" si="120"/>
        <v>0</v>
      </c>
      <c r="R137" s="426">
        <f t="shared" si="120"/>
        <v>0</v>
      </c>
      <c r="S137" s="426">
        <f t="shared" si="120"/>
        <v>0</v>
      </c>
      <c r="T137" s="426">
        <f t="shared" si="120"/>
        <v>0</v>
      </c>
      <c r="U137" s="426">
        <f t="shared" si="120"/>
        <v>0</v>
      </c>
      <c r="V137" s="426">
        <f t="shared" si="120"/>
        <v>0</v>
      </c>
      <c r="W137" s="426">
        <f t="shared" si="120"/>
        <v>0</v>
      </c>
      <c r="X137" s="426">
        <f t="shared" si="120"/>
        <v>0</v>
      </c>
      <c r="Y137" s="426">
        <f t="shared" si="120"/>
        <v>0</v>
      </c>
      <c r="Z137" s="426">
        <f t="shared" si="120"/>
        <v>0</v>
      </c>
      <c r="AA137" s="426">
        <f t="shared" si="120"/>
        <v>0</v>
      </c>
      <c r="AB137" s="426">
        <f t="shared" si="120"/>
        <v>0</v>
      </c>
      <c r="AC137" s="426">
        <f t="shared" si="120"/>
        <v>0</v>
      </c>
      <c r="AD137" s="426">
        <f t="shared" si="120"/>
        <v>0</v>
      </c>
      <c r="AE137" s="426">
        <f t="shared" si="120"/>
        <v>0</v>
      </c>
      <c r="AF137" s="426">
        <f t="shared" si="120"/>
        <v>0</v>
      </c>
      <c r="AG137" s="426">
        <f t="shared" si="120"/>
        <v>0</v>
      </c>
      <c r="AH137" s="426">
        <f t="shared" si="120"/>
        <v>0</v>
      </c>
      <c r="AI137" s="426">
        <f t="shared" si="120"/>
        <v>0</v>
      </c>
      <c r="AJ137" s="426">
        <f t="shared" si="120"/>
        <v>0</v>
      </c>
      <c r="AK137" s="426">
        <f t="shared" si="120"/>
        <v>0</v>
      </c>
      <c r="AL137" s="426">
        <f t="shared" si="120"/>
        <v>0</v>
      </c>
      <c r="AM137" s="426">
        <f t="shared" si="120"/>
        <v>0</v>
      </c>
      <c r="AN137" s="426">
        <f t="shared" si="120"/>
        <v>0</v>
      </c>
      <c r="AO137" s="426">
        <f t="shared" si="120"/>
        <v>0</v>
      </c>
      <c r="AP137" s="426">
        <f t="shared" si="120"/>
        <v>0</v>
      </c>
      <c r="AQ137" s="426">
        <f t="shared" ref="AQ137:BV137" si="121">AQ24</f>
        <v>0</v>
      </c>
      <c r="AR137" s="426">
        <f t="shared" si="121"/>
        <v>0</v>
      </c>
      <c r="AS137" s="426">
        <f t="shared" si="121"/>
        <v>0</v>
      </c>
      <c r="AT137" s="426">
        <f t="shared" si="121"/>
        <v>0</v>
      </c>
      <c r="AU137" s="426">
        <f t="shared" si="121"/>
        <v>0</v>
      </c>
      <c r="AV137" s="426">
        <f t="shared" si="121"/>
        <v>0</v>
      </c>
      <c r="AW137" s="426">
        <f t="shared" si="121"/>
        <v>0</v>
      </c>
      <c r="AX137" s="426">
        <f t="shared" si="121"/>
        <v>0</v>
      </c>
      <c r="AY137" s="426">
        <f t="shared" si="121"/>
        <v>0</v>
      </c>
      <c r="AZ137" s="426">
        <f t="shared" si="121"/>
        <v>0</v>
      </c>
      <c r="BA137" s="426">
        <f t="shared" si="121"/>
        <v>0</v>
      </c>
      <c r="BB137" s="426">
        <f t="shared" si="121"/>
        <v>0</v>
      </c>
      <c r="BC137" s="426">
        <f t="shared" si="121"/>
        <v>0</v>
      </c>
      <c r="BD137" s="426">
        <f t="shared" si="121"/>
        <v>0</v>
      </c>
      <c r="BE137" s="426">
        <f t="shared" si="121"/>
        <v>0</v>
      </c>
      <c r="BF137" s="426">
        <f t="shared" si="121"/>
        <v>0</v>
      </c>
      <c r="BG137" s="426">
        <f t="shared" si="121"/>
        <v>0</v>
      </c>
      <c r="BH137" s="426">
        <f t="shared" si="121"/>
        <v>0</v>
      </c>
      <c r="BI137" s="426">
        <f t="shared" si="121"/>
        <v>0</v>
      </c>
      <c r="BJ137" s="426">
        <f t="shared" si="121"/>
        <v>0</v>
      </c>
      <c r="BK137" s="426">
        <f t="shared" si="121"/>
        <v>0</v>
      </c>
      <c r="BL137" s="426">
        <f t="shared" si="121"/>
        <v>0</v>
      </c>
      <c r="BM137" s="426">
        <f t="shared" si="121"/>
        <v>0</v>
      </c>
      <c r="BN137" s="426">
        <f t="shared" si="121"/>
        <v>0</v>
      </c>
      <c r="BO137" s="426">
        <f t="shared" si="121"/>
        <v>0</v>
      </c>
      <c r="BP137" s="426">
        <f t="shared" si="121"/>
        <v>0</v>
      </c>
      <c r="BQ137" s="426">
        <f t="shared" si="121"/>
        <v>0</v>
      </c>
      <c r="BR137" s="426">
        <f t="shared" si="121"/>
        <v>0</v>
      </c>
      <c r="BS137" s="426">
        <f t="shared" si="121"/>
        <v>0</v>
      </c>
      <c r="BT137" s="426">
        <f t="shared" si="121"/>
        <v>0</v>
      </c>
      <c r="BU137" s="426">
        <f t="shared" si="121"/>
        <v>0</v>
      </c>
      <c r="BV137" s="426">
        <f t="shared" si="121"/>
        <v>0</v>
      </c>
      <c r="BW137" s="426">
        <f t="shared" ref="BW137:DF137" si="122">BW24</f>
        <v>0</v>
      </c>
      <c r="BX137" s="426">
        <f t="shared" si="122"/>
        <v>0</v>
      </c>
      <c r="BY137" s="426">
        <f t="shared" si="122"/>
        <v>0</v>
      </c>
      <c r="BZ137" s="426">
        <f t="shared" si="122"/>
        <v>0</v>
      </c>
      <c r="CA137" s="426">
        <f t="shared" si="122"/>
        <v>0</v>
      </c>
      <c r="CB137" s="426">
        <f t="shared" si="122"/>
        <v>0</v>
      </c>
      <c r="CC137" s="426">
        <f t="shared" si="122"/>
        <v>0</v>
      </c>
      <c r="CD137" s="426">
        <f t="shared" si="122"/>
        <v>0</v>
      </c>
      <c r="CE137" s="426">
        <f t="shared" si="122"/>
        <v>0</v>
      </c>
      <c r="CF137" s="426">
        <f t="shared" si="122"/>
        <v>0</v>
      </c>
      <c r="CG137" s="426">
        <f t="shared" si="122"/>
        <v>0</v>
      </c>
      <c r="CH137" s="426">
        <f t="shared" si="122"/>
        <v>0</v>
      </c>
      <c r="CI137" s="426">
        <f t="shared" si="122"/>
        <v>0</v>
      </c>
      <c r="CJ137" s="426">
        <f t="shared" si="122"/>
        <v>0</v>
      </c>
      <c r="CK137" s="426">
        <f t="shared" si="122"/>
        <v>0</v>
      </c>
      <c r="CL137" s="426">
        <f t="shared" si="122"/>
        <v>0</v>
      </c>
      <c r="CM137" s="426">
        <f t="shared" si="122"/>
        <v>0</v>
      </c>
      <c r="CN137" s="426">
        <f t="shared" si="122"/>
        <v>0</v>
      </c>
      <c r="CO137" s="426">
        <f t="shared" si="122"/>
        <v>0</v>
      </c>
      <c r="CP137" s="426">
        <f t="shared" si="122"/>
        <v>0</v>
      </c>
      <c r="CQ137" s="426">
        <f t="shared" si="122"/>
        <v>0</v>
      </c>
      <c r="CR137" s="426">
        <f t="shared" si="122"/>
        <v>0</v>
      </c>
      <c r="CS137" s="426">
        <f t="shared" si="122"/>
        <v>0</v>
      </c>
      <c r="CT137" s="426">
        <f t="shared" si="122"/>
        <v>0</v>
      </c>
      <c r="CU137" s="426">
        <f t="shared" si="122"/>
        <v>0</v>
      </c>
      <c r="CV137" s="426">
        <f t="shared" si="122"/>
        <v>0</v>
      </c>
      <c r="CW137" s="426">
        <f t="shared" si="122"/>
        <v>0</v>
      </c>
      <c r="CX137" s="426">
        <f t="shared" si="122"/>
        <v>0</v>
      </c>
      <c r="CY137" s="426">
        <f t="shared" si="122"/>
        <v>0</v>
      </c>
      <c r="CZ137" s="426">
        <f t="shared" si="122"/>
        <v>0</v>
      </c>
      <c r="DA137" s="426">
        <f t="shared" si="122"/>
        <v>0</v>
      </c>
      <c r="DB137" s="426">
        <f t="shared" si="122"/>
        <v>0</v>
      </c>
      <c r="DC137" s="426">
        <f t="shared" si="122"/>
        <v>0</v>
      </c>
      <c r="DD137" s="426">
        <f t="shared" si="122"/>
        <v>0</v>
      </c>
      <c r="DE137" s="426">
        <f t="shared" si="122"/>
        <v>0</v>
      </c>
      <c r="DF137" s="426">
        <f t="shared" si="122"/>
        <v>0</v>
      </c>
    </row>
    <row r="138" spans="1:110" ht="27.75" hidden="1" customHeight="1">
      <c r="A138" s="404"/>
      <c r="B138" s="404"/>
      <c r="C138" s="515" t="str">
        <f>Weighting!C13</f>
        <v>EN 4.0</v>
      </c>
      <c r="D138" s="404"/>
      <c r="E138" s="516">
        <f>Weighting!D13</f>
        <v>0</v>
      </c>
      <c r="F138" s="509">
        <f>Weighting!F13</f>
        <v>0</v>
      </c>
      <c r="G138" s="509"/>
      <c r="H138" s="510"/>
      <c r="I138" s="511"/>
      <c r="J138" s="404"/>
      <c r="K138" s="426"/>
      <c r="L138" s="426"/>
      <c r="M138" s="426"/>
      <c r="N138" s="426"/>
      <c r="O138" s="426"/>
      <c r="P138" s="426"/>
      <c r="Q138" s="426"/>
      <c r="R138" s="426"/>
      <c r="S138" s="426"/>
      <c r="T138" s="426"/>
      <c r="U138" s="426"/>
      <c r="V138" s="426"/>
      <c r="W138" s="426"/>
      <c r="X138" s="426"/>
      <c r="Y138" s="426"/>
      <c r="Z138" s="426"/>
      <c r="AA138" s="426"/>
      <c r="AB138" s="426"/>
      <c r="AC138" s="426"/>
      <c r="AD138" s="426"/>
      <c r="AE138" s="426"/>
      <c r="AF138" s="426"/>
      <c r="AG138" s="426"/>
      <c r="AH138" s="426"/>
      <c r="AI138" s="426"/>
      <c r="AJ138" s="426"/>
      <c r="AK138" s="426"/>
      <c r="AL138" s="426"/>
      <c r="AM138" s="426"/>
      <c r="AN138" s="426"/>
      <c r="AO138" s="426"/>
      <c r="AP138" s="426"/>
      <c r="AQ138" s="426"/>
      <c r="AR138" s="426"/>
      <c r="AS138" s="426"/>
      <c r="AT138" s="426"/>
      <c r="AU138" s="426"/>
      <c r="AV138" s="426"/>
      <c r="AW138" s="426"/>
      <c r="AX138" s="426"/>
      <c r="AY138" s="426"/>
      <c r="AZ138" s="426"/>
      <c r="BA138" s="426"/>
      <c r="BB138" s="426"/>
      <c r="BC138" s="426"/>
      <c r="BD138" s="426"/>
      <c r="BE138" s="426"/>
      <c r="BF138" s="426"/>
      <c r="BG138" s="426"/>
      <c r="BH138" s="426"/>
      <c r="BI138" s="426"/>
      <c r="BJ138" s="426"/>
      <c r="BK138" s="426"/>
      <c r="BL138" s="426"/>
      <c r="BM138" s="426"/>
      <c r="BN138" s="426"/>
      <c r="BO138" s="426"/>
      <c r="BP138" s="426"/>
      <c r="BQ138" s="426"/>
      <c r="BR138" s="426"/>
      <c r="BS138" s="426"/>
      <c r="BT138" s="426"/>
      <c r="BU138" s="426"/>
      <c r="BV138" s="426"/>
      <c r="BW138" s="426"/>
      <c r="BX138" s="426"/>
      <c r="BY138" s="426"/>
      <c r="BZ138" s="426"/>
      <c r="CA138" s="426"/>
      <c r="CB138" s="426"/>
      <c r="CC138" s="426"/>
      <c r="CD138" s="426"/>
      <c r="CE138" s="426"/>
      <c r="CF138" s="426"/>
      <c r="CG138" s="426"/>
      <c r="CH138" s="426"/>
      <c r="CI138" s="426"/>
      <c r="CJ138" s="426"/>
      <c r="CK138" s="426"/>
      <c r="CL138" s="426"/>
      <c r="CM138" s="426"/>
      <c r="CN138" s="426"/>
      <c r="CO138" s="426"/>
      <c r="CP138" s="426"/>
      <c r="CQ138" s="426"/>
      <c r="CR138" s="426"/>
      <c r="CS138" s="426"/>
      <c r="CT138" s="426"/>
      <c r="CU138" s="426"/>
      <c r="CV138" s="426"/>
      <c r="CW138" s="426"/>
      <c r="CX138" s="426"/>
      <c r="CY138" s="426"/>
      <c r="CZ138" s="426"/>
      <c r="DA138" s="426"/>
      <c r="DB138" s="426"/>
      <c r="DC138" s="426"/>
      <c r="DD138" s="426"/>
      <c r="DE138" s="426"/>
      <c r="DF138" s="426"/>
    </row>
    <row r="139" spans="1:110" ht="27.75" customHeight="1">
      <c r="A139" s="404"/>
      <c r="B139" s="404"/>
      <c r="C139" s="517" t="str">
        <f>Weighting!C14</f>
        <v>EN 4.1</v>
      </c>
      <c r="D139" s="518"/>
      <c r="E139" s="519" t="str">
        <f>Weighting!D14</f>
        <v>INTERNAL WATER USE</v>
      </c>
      <c r="F139" s="509">
        <v>9</v>
      </c>
      <c r="G139" s="509"/>
      <c r="H139" s="510"/>
      <c r="I139" s="511">
        <f>I30</f>
        <v>0</v>
      </c>
      <c r="J139" s="404"/>
      <c r="K139" s="426">
        <f t="shared" ref="K139:AP139" si="123">K30</f>
        <v>0</v>
      </c>
      <c r="L139" s="426">
        <f t="shared" si="123"/>
        <v>0</v>
      </c>
      <c r="M139" s="426">
        <f t="shared" si="123"/>
        <v>0</v>
      </c>
      <c r="N139" s="426">
        <f t="shared" si="123"/>
        <v>0</v>
      </c>
      <c r="O139" s="426">
        <f t="shared" si="123"/>
        <v>0</v>
      </c>
      <c r="P139" s="426">
        <f t="shared" si="123"/>
        <v>0</v>
      </c>
      <c r="Q139" s="426">
        <f t="shared" si="123"/>
        <v>0</v>
      </c>
      <c r="R139" s="426">
        <f t="shared" si="123"/>
        <v>0</v>
      </c>
      <c r="S139" s="426">
        <f t="shared" si="123"/>
        <v>0</v>
      </c>
      <c r="T139" s="426">
        <f t="shared" si="123"/>
        <v>0</v>
      </c>
      <c r="U139" s="426">
        <f t="shared" si="123"/>
        <v>0</v>
      </c>
      <c r="V139" s="426">
        <f t="shared" si="123"/>
        <v>0</v>
      </c>
      <c r="W139" s="426">
        <f t="shared" si="123"/>
        <v>0</v>
      </c>
      <c r="X139" s="426">
        <f t="shared" si="123"/>
        <v>0</v>
      </c>
      <c r="Y139" s="426">
        <f t="shared" si="123"/>
        <v>0</v>
      </c>
      <c r="Z139" s="426">
        <f t="shared" si="123"/>
        <v>0</v>
      </c>
      <c r="AA139" s="426">
        <f t="shared" si="123"/>
        <v>0</v>
      </c>
      <c r="AB139" s="426">
        <f t="shared" si="123"/>
        <v>0</v>
      </c>
      <c r="AC139" s="426">
        <f t="shared" si="123"/>
        <v>0</v>
      </c>
      <c r="AD139" s="426">
        <f t="shared" si="123"/>
        <v>0</v>
      </c>
      <c r="AE139" s="426">
        <f t="shared" si="123"/>
        <v>0</v>
      </c>
      <c r="AF139" s="426">
        <f t="shared" si="123"/>
        <v>0</v>
      </c>
      <c r="AG139" s="426">
        <f t="shared" si="123"/>
        <v>0</v>
      </c>
      <c r="AH139" s="426">
        <f t="shared" si="123"/>
        <v>0</v>
      </c>
      <c r="AI139" s="426">
        <f t="shared" si="123"/>
        <v>0</v>
      </c>
      <c r="AJ139" s="426">
        <f t="shared" si="123"/>
        <v>0</v>
      </c>
      <c r="AK139" s="426">
        <f t="shared" si="123"/>
        <v>0</v>
      </c>
      <c r="AL139" s="426">
        <f t="shared" si="123"/>
        <v>0</v>
      </c>
      <c r="AM139" s="426">
        <f t="shared" si="123"/>
        <v>0</v>
      </c>
      <c r="AN139" s="426">
        <f t="shared" si="123"/>
        <v>0</v>
      </c>
      <c r="AO139" s="426">
        <f t="shared" si="123"/>
        <v>0</v>
      </c>
      <c r="AP139" s="426">
        <f t="shared" si="123"/>
        <v>0</v>
      </c>
      <c r="AQ139" s="426">
        <f t="shared" ref="AQ139:BV139" si="124">AQ30</f>
        <v>0</v>
      </c>
      <c r="AR139" s="426">
        <f t="shared" si="124"/>
        <v>0</v>
      </c>
      <c r="AS139" s="426">
        <f t="shared" si="124"/>
        <v>0</v>
      </c>
      <c r="AT139" s="426">
        <f t="shared" si="124"/>
        <v>0</v>
      </c>
      <c r="AU139" s="426">
        <f t="shared" si="124"/>
        <v>0</v>
      </c>
      <c r="AV139" s="426">
        <f t="shared" si="124"/>
        <v>0</v>
      </c>
      <c r="AW139" s="426">
        <f t="shared" si="124"/>
        <v>0</v>
      </c>
      <c r="AX139" s="426">
        <f t="shared" si="124"/>
        <v>0</v>
      </c>
      <c r="AY139" s="426">
        <f t="shared" si="124"/>
        <v>0</v>
      </c>
      <c r="AZ139" s="426">
        <f t="shared" si="124"/>
        <v>0</v>
      </c>
      <c r="BA139" s="426">
        <f t="shared" si="124"/>
        <v>0</v>
      </c>
      <c r="BB139" s="426">
        <f t="shared" si="124"/>
        <v>0</v>
      </c>
      <c r="BC139" s="426">
        <f t="shared" si="124"/>
        <v>0</v>
      </c>
      <c r="BD139" s="426">
        <f t="shared" si="124"/>
        <v>0</v>
      </c>
      <c r="BE139" s="426">
        <f t="shared" si="124"/>
        <v>0</v>
      </c>
      <c r="BF139" s="426">
        <f t="shared" si="124"/>
        <v>0</v>
      </c>
      <c r="BG139" s="426">
        <f t="shared" si="124"/>
        <v>0</v>
      </c>
      <c r="BH139" s="426">
        <f t="shared" si="124"/>
        <v>0</v>
      </c>
      <c r="BI139" s="426">
        <f t="shared" si="124"/>
        <v>0</v>
      </c>
      <c r="BJ139" s="426">
        <f t="shared" si="124"/>
        <v>0</v>
      </c>
      <c r="BK139" s="426">
        <f t="shared" si="124"/>
        <v>0</v>
      </c>
      <c r="BL139" s="426">
        <f t="shared" si="124"/>
        <v>0</v>
      </c>
      <c r="BM139" s="426">
        <f t="shared" si="124"/>
        <v>0</v>
      </c>
      <c r="BN139" s="426">
        <f t="shared" si="124"/>
        <v>0</v>
      </c>
      <c r="BO139" s="426">
        <f t="shared" si="124"/>
        <v>0</v>
      </c>
      <c r="BP139" s="426">
        <f t="shared" si="124"/>
        <v>0</v>
      </c>
      <c r="BQ139" s="426">
        <f t="shared" si="124"/>
        <v>0</v>
      </c>
      <c r="BR139" s="426">
        <f t="shared" si="124"/>
        <v>0</v>
      </c>
      <c r="BS139" s="426">
        <f t="shared" si="124"/>
        <v>0</v>
      </c>
      <c r="BT139" s="426">
        <f t="shared" si="124"/>
        <v>0</v>
      </c>
      <c r="BU139" s="426">
        <f t="shared" si="124"/>
        <v>0</v>
      </c>
      <c r="BV139" s="426">
        <f t="shared" si="124"/>
        <v>0</v>
      </c>
      <c r="BW139" s="426">
        <f t="shared" ref="BW139:DF139" si="125">BW30</f>
        <v>0</v>
      </c>
      <c r="BX139" s="426">
        <f t="shared" si="125"/>
        <v>0</v>
      </c>
      <c r="BY139" s="426">
        <f t="shared" si="125"/>
        <v>0</v>
      </c>
      <c r="BZ139" s="426">
        <f t="shared" si="125"/>
        <v>0</v>
      </c>
      <c r="CA139" s="426">
        <f t="shared" si="125"/>
        <v>0</v>
      </c>
      <c r="CB139" s="426">
        <f t="shared" si="125"/>
        <v>0</v>
      </c>
      <c r="CC139" s="426">
        <f t="shared" si="125"/>
        <v>0</v>
      </c>
      <c r="CD139" s="426">
        <f t="shared" si="125"/>
        <v>0</v>
      </c>
      <c r="CE139" s="426">
        <f t="shared" si="125"/>
        <v>0</v>
      </c>
      <c r="CF139" s="426">
        <f t="shared" si="125"/>
        <v>0</v>
      </c>
      <c r="CG139" s="426">
        <f t="shared" si="125"/>
        <v>0</v>
      </c>
      <c r="CH139" s="426">
        <f t="shared" si="125"/>
        <v>0</v>
      </c>
      <c r="CI139" s="426">
        <f t="shared" si="125"/>
        <v>0</v>
      </c>
      <c r="CJ139" s="426">
        <f t="shared" si="125"/>
        <v>0</v>
      </c>
      <c r="CK139" s="426">
        <f t="shared" si="125"/>
        <v>0</v>
      </c>
      <c r="CL139" s="426">
        <f t="shared" si="125"/>
        <v>0</v>
      </c>
      <c r="CM139" s="426">
        <f t="shared" si="125"/>
        <v>0</v>
      </c>
      <c r="CN139" s="426">
        <f t="shared" si="125"/>
        <v>0</v>
      </c>
      <c r="CO139" s="426">
        <f t="shared" si="125"/>
        <v>0</v>
      </c>
      <c r="CP139" s="426">
        <f t="shared" si="125"/>
        <v>0</v>
      </c>
      <c r="CQ139" s="426">
        <f t="shared" si="125"/>
        <v>0</v>
      </c>
      <c r="CR139" s="426">
        <f t="shared" si="125"/>
        <v>0</v>
      </c>
      <c r="CS139" s="426">
        <f t="shared" si="125"/>
        <v>0</v>
      </c>
      <c r="CT139" s="426">
        <f t="shared" si="125"/>
        <v>0</v>
      </c>
      <c r="CU139" s="426">
        <f t="shared" si="125"/>
        <v>0</v>
      </c>
      <c r="CV139" s="426">
        <f t="shared" si="125"/>
        <v>0</v>
      </c>
      <c r="CW139" s="426">
        <f t="shared" si="125"/>
        <v>0</v>
      </c>
      <c r="CX139" s="426">
        <f t="shared" si="125"/>
        <v>0</v>
      </c>
      <c r="CY139" s="426">
        <f t="shared" si="125"/>
        <v>0</v>
      </c>
      <c r="CZ139" s="426">
        <f t="shared" si="125"/>
        <v>0</v>
      </c>
      <c r="DA139" s="426">
        <f t="shared" si="125"/>
        <v>0</v>
      </c>
      <c r="DB139" s="426">
        <f t="shared" si="125"/>
        <v>0</v>
      </c>
      <c r="DC139" s="426">
        <f t="shared" si="125"/>
        <v>0</v>
      </c>
      <c r="DD139" s="426">
        <f t="shared" si="125"/>
        <v>0</v>
      </c>
      <c r="DE139" s="426">
        <f t="shared" si="125"/>
        <v>0</v>
      </c>
      <c r="DF139" s="426">
        <f t="shared" si="125"/>
        <v>0</v>
      </c>
    </row>
    <row r="140" spans="1:110" ht="27.75" customHeight="1">
      <c r="A140" s="404"/>
      <c r="B140" s="404"/>
      <c r="C140" s="512" t="str">
        <f>Weighting!C15</f>
        <v>EN 4.2</v>
      </c>
      <c r="D140" s="513"/>
      <c r="E140" s="514" t="str">
        <f>Weighting!D15</f>
        <v>EXTERNAL WATER USE</v>
      </c>
      <c r="F140" s="509">
        <f>Weighting!F15</f>
        <v>1</v>
      </c>
      <c r="G140" s="509"/>
      <c r="H140" s="510"/>
      <c r="I140" s="511">
        <f>I34</f>
        <v>0</v>
      </c>
      <c r="J140" s="404"/>
      <c r="K140" s="426">
        <f t="shared" ref="K140:AP140" si="126">K34</f>
        <v>0</v>
      </c>
      <c r="L140" s="426">
        <f t="shared" si="126"/>
        <v>0</v>
      </c>
      <c r="M140" s="426">
        <f t="shared" si="126"/>
        <v>0</v>
      </c>
      <c r="N140" s="426">
        <f t="shared" si="126"/>
        <v>0</v>
      </c>
      <c r="O140" s="426">
        <f t="shared" si="126"/>
        <v>0</v>
      </c>
      <c r="P140" s="426">
        <f t="shared" si="126"/>
        <v>0</v>
      </c>
      <c r="Q140" s="426">
        <f t="shared" si="126"/>
        <v>0</v>
      </c>
      <c r="R140" s="426">
        <f t="shared" si="126"/>
        <v>0</v>
      </c>
      <c r="S140" s="426">
        <f t="shared" si="126"/>
        <v>0</v>
      </c>
      <c r="T140" s="426">
        <f t="shared" si="126"/>
        <v>0</v>
      </c>
      <c r="U140" s="426">
        <f t="shared" si="126"/>
        <v>0</v>
      </c>
      <c r="V140" s="426">
        <f t="shared" si="126"/>
        <v>0</v>
      </c>
      <c r="W140" s="426">
        <f t="shared" si="126"/>
        <v>0</v>
      </c>
      <c r="X140" s="426">
        <f t="shared" si="126"/>
        <v>0</v>
      </c>
      <c r="Y140" s="426">
        <f t="shared" si="126"/>
        <v>0</v>
      </c>
      <c r="Z140" s="426">
        <f t="shared" si="126"/>
        <v>0</v>
      </c>
      <c r="AA140" s="426">
        <f t="shared" si="126"/>
        <v>0</v>
      </c>
      <c r="AB140" s="426">
        <f t="shared" si="126"/>
        <v>0</v>
      </c>
      <c r="AC140" s="426">
        <f t="shared" si="126"/>
        <v>0</v>
      </c>
      <c r="AD140" s="426">
        <f t="shared" si="126"/>
        <v>0</v>
      </c>
      <c r="AE140" s="426">
        <f t="shared" si="126"/>
        <v>0</v>
      </c>
      <c r="AF140" s="426">
        <f t="shared" si="126"/>
        <v>0</v>
      </c>
      <c r="AG140" s="426">
        <f t="shared" si="126"/>
        <v>0</v>
      </c>
      <c r="AH140" s="426">
        <f t="shared" si="126"/>
        <v>0</v>
      </c>
      <c r="AI140" s="426">
        <f t="shared" si="126"/>
        <v>0</v>
      </c>
      <c r="AJ140" s="426">
        <f t="shared" si="126"/>
        <v>0</v>
      </c>
      <c r="AK140" s="426">
        <f t="shared" si="126"/>
        <v>0</v>
      </c>
      <c r="AL140" s="426">
        <f t="shared" si="126"/>
        <v>0</v>
      </c>
      <c r="AM140" s="426">
        <f t="shared" si="126"/>
        <v>0</v>
      </c>
      <c r="AN140" s="426">
        <f t="shared" si="126"/>
        <v>0</v>
      </c>
      <c r="AO140" s="426">
        <f t="shared" si="126"/>
        <v>0</v>
      </c>
      <c r="AP140" s="426">
        <f t="shared" si="126"/>
        <v>0</v>
      </c>
      <c r="AQ140" s="426">
        <f t="shared" ref="AQ140:BV140" si="127">AQ34</f>
        <v>0</v>
      </c>
      <c r="AR140" s="426">
        <f t="shared" si="127"/>
        <v>0</v>
      </c>
      <c r="AS140" s="426">
        <f t="shared" si="127"/>
        <v>0</v>
      </c>
      <c r="AT140" s="426">
        <f t="shared" si="127"/>
        <v>0</v>
      </c>
      <c r="AU140" s="426">
        <f t="shared" si="127"/>
        <v>0</v>
      </c>
      <c r="AV140" s="426">
        <f t="shared" si="127"/>
        <v>0</v>
      </c>
      <c r="AW140" s="426">
        <f t="shared" si="127"/>
        <v>0</v>
      </c>
      <c r="AX140" s="426">
        <f t="shared" si="127"/>
        <v>0</v>
      </c>
      <c r="AY140" s="426">
        <f t="shared" si="127"/>
        <v>0</v>
      </c>
      <c r="AZ140" s="426">
        <f t="shared" si="127"/>
        <v>0</v>
      </c>
      <c r="BA140" s="426">
        <f t="shared" si="127"/>
        <v>0</v>
      </c>
      <c r="BB140" s="426">
        <f t="shared" si="127"/>
        <v>0</v>
      </c>
      <c r="BC140" s="426">
        <f t="shared" si="127"/>
        <v>0</v>
      </c>
      <c r="BD140" s="426">
        <f t="shared" si="127"/>
        <v>0</v>
      </c>
      <c r="BE140" s="426">
        <f t="shared" si="127"/>
        <v>0</v>
      </c>
      <c r="BF140" s="426">
        <f t="shared" si="127"/>
        <v>0</v>
      </c>
      <c r="BG140" s="426">
        <f t="shared" si="127"/>
        <v>0</v>
      </c>
      <c r="BH140" s="426">
        <f t="shared" si="127"/>
        <v>0</v>
      </c>
      <c r="BI140" s="426">
        <f t="shared" si="127"/>
        <v>0</v>
      </c>
      <c r="BJ140" s="426">
        <f t="shared" si="127"/>
        <v>0</v>
      </c>
      <c r="BK140" s="426">
        <f t="shared" si="127"/>
        <v>0</v>
      </c>
      <c r="BL140" s="426">
        <f t="shared" si="127"/>
        <v>0</v>
      </c>
      <c r="BM140" s="426">
        <f t="shared" si="127"/>
        <v>0</v>
      </c>
      <c r="BN140" s="426">
        <f t="shared" si="127"/>
        <v>0</v>
      </c>
      <c r="BO140" s="426">
        <f t="shared" si="127"/>
        <v>0</v>
      </c>
      <c r="BP140" s="426">
        <f t="shared" si="127"/>
        <v>0</v>
      </c>
      <c r="BQ140" s="426">
        <f t="shared" si="127"/>
        <v>0</v>
      </c>
      <c r="BR140" s="426">
        <f t="shared" si="127"/>
        <v>0</v>
      </c>
      <c r="BS140" s="426">
        <f t="shared" si="127"/>
        <v>0</v>
      </c>
      <c r="BT140" s="426">
        <f t="shared" si="127"/>
        <v>0</v>
      </c>
      <c r="BU140" s="426">
        <f t="shared" si="127"/>
        <v>0</v>
      </c>
      <c r="BV140" s="426">
        <f t="shared" si="127"/>
        <v>0</v>
      </c>
      <c r="BW140" s="426">
        <f t="shared" ref="BW140:DF140" si="128">BW34</f>
        <v>0</v>
      </c>
      <c r="BX140" s="426">
        <f t="shared" si="128"/>
        <v>0</v>
      </c>
      <c r="BY140" s="426">
        <f t="shared" si="128"/>
        <v>0</v>
      </c>
      <c r="BZ140" s="426">
        <f t="shared" si="128"/>
        <v>0</v>
      </c>
      <c r="CA140" s="426">
        <f t="shared" si="128"/>
        <v>0</v>
      </c>
      <c r="CB140" s="426">
        <f t="shared" si="128"/>
        <v>0</v>
      </c>
      <c r="CC140" s="426">
        <f t="shared" si="128"/>
        <v>0</v>
      </c>
      <c r="CD140" s="426">
        <f t="shared" si="128"/>
        <v>0</v>
      </c>
      <c r="CE140" s="426">
        <f t="shared" si="128"/>
        <v>0</v>
      </c>
      <c r="CF140" s="426">
        <f t="shared" si="128"/>
        <v>0</v>
      </c>
      <c r="CG140" s="426">
        <f t="shared" si="128"/>
        <v>0</v>
      </c>
      <c r="CH140" s="426">
        <f t="shared" si="128"/>
        <v>0</v>
      </c>
      <c r="CI140" s="426">
        <f t="shared" si="128"/>
        <v>0</v>
      </c>
      <c r="CJ140" s="426">
        <f t="shared" si="128"/>
        <v>0</v>
      </c>
      <c r="CK140" s="426">
        <f t="shared" si="128"/>
        <v>0</v>
      </c>
      <c r="CL140" s="426">
        <f t="shared" si="128"/>
        <v>0</v>
      </c>
      <c r="CM140" s="426">
        <f t="shared" si="128"/>
        <v>0</v>
      </c>
      <c r="CN140" s="426">
        <f t="shared" si="128"/>
        <v>0</v>
      </c>
      <c r="CO140" s="426">
        <f t="shared" si="128"/>
        <v>0</v>
      </c>
      <c r="CP140" s="426">
        <f t="shared" si="128"/>
        <v>0</v>
      </c>
      <c r="CQ140" s="426">
        <f t="shared" si="128"/>
        <v>0</v>
      </c>
      <c r="CR140" s="426">
        <f t="shared" si="128"/>
        <v>0</v>
      </c>
      <c r="CS140" s="426">
        <f t="shared" si="128"/>
        <v>0</v>
      </c>
      <c r="CT140" s="426">
        <f t="shared" si="128"/>
        <v>0</v>
      </c>
      <c r="CU140" s="426">
        <f t="shared" si="128"/>
        <v>0</v>
      </c>
      <c r="CV140" s="426">
        <f t="shared" si="128"/>
        <v>0</v>
      </c>
      <c r="CW140" s="426">
        <f t="shared" si="128"/>
        <v>0</v>
      </c>
      <c r="CX140" s="426">
        <f t="shared" si="128"/>
        <v>0</v>
      </c>
      <c r="CY140" s="426">
        <f t="shared" si="128"/>
        <v>0</v>
      </c>
      <c r="CZ140" s="426">
        <f t="shared" si="128"/>
        <v>0</v>
      </c>
      <c r="DA140" s="426">
        <f t="shared" si="128"/>
        <v>0</v>
      </c>
      <c r="DB140" s="426">
        <f t="shared" si="128"/>
        <v>0</v>
      </c>
      <c r="DC140" s="426">
        <f t="shared" si="128"/>
        <v>0</v>
      </c>
      <c r="DD140" s="426">
        <f t="shared" si="128"/>
        <v>0</v>
      </c>
      <c r="DE140" s="426">
        <f t="shared" si="128"/>
        <v>0</v>
      </c>
      <c r="DF140" s="426">
        <f t="shared" si="128"/>
        <v>0</v>
      </c>
    </row>
    <row r="141" spans="1:110" ht="27.75" customHeight="1">
      <c r="A141" s="404"/>
      <c r="B141" s="404"/>
      <c r="C141" s="512" t="str">
        <f>Weighting!C16</f>
        <v>EN 5.0</v>
      </c>
      <c r="D141" s="513"/>
      <c r="E141" s="514" t="str">
        <f>Weighting!D16</f>
        <v>ECOLOGY</v>
      </c>
      <c r="F141" s="509">
        <f>Weighting!F16</f>
        <v>6</v>
      </c>
      <c r="G141" s="509"/>
      <c r="H141" s="510"/>
      <c r="I141" s="511">
        <f>I43</f>
        <v>0</v>
      </c>
      <c r="J141" s="404"/>
      <c r="K141" s="426">
        <f t="shared" ref="K141:AP141" si="129">K43</f>
        <v>0</v>
      </c>
      <c r="L141" s="426">
        <f t="shared" si="129"/>
        <v>0</v>
      </c>
      <c r="M141" s="426">
        <f t="shared" si="129"/>
        <v>0</v>
      </c>
      <c r="N141" s="426">
        <f t="shared" si="129"/>
        <v>0</v>
      </c>
      <c r="O141" s="426">
        <f t="shared" si="129"/>
        <v>0</v>
      </c>
      <c r="P141" s="426">
        <f t="shared" si="129"/>
        <v>0</v>
      </c>
      <c r="Q141" s="426">
        <f t="shared" si="129"/>
        <v>0</v>
      </c>
      <c r="R141" s="426">
        <f t="shared" si="129"/>
        <v>0</v>
      </c>
      <c r="S141" s="426">
        <f t="shared" si="129"/>
        <v>0</v>
      </c>
      <c r="T141" s="426">
        <f t="shared" si="129"/>
        <v>0</v>
      </c>
      <c r="U141" s="426">
        <f t="shared" si="129"/>
        <v>0</v>
      </c>
      <c r="V141" s="426">
        <f t="shared" si="129"/>
        <v>0</v>
      </c>
      <c r="W141" s="426">
        <f t="shared" si="129"/>
        <v>0</v>
      </c>
      <c r="X141" s="426">
        <f t="shared" si="129"/>
        <v>0</v>
      </c>
      <c r="Y141" s="426">
        <f t="shared" si="129"/>
        <v>0</v>
      </c>
      <c r="Z141" s="426">
        <f t="shared" si="129"/>
        <v>0</v>
      </c>
      <c r="AA141" s="426">
        <f t="shared" si="129"/>
        <v>0</v>
      </c>
      <c r="AB141" s="426">
        <f t="shared" si="129"/>
        <v>0</v>
      </c>
      <c r="AC141" s="426">
        <f t="shared" si="129"/>
        <v>0</v>
      </c>
      <c r="AD141" s="426">
        <f t="shared" si="129"/>
        <v>0</v>
      </c>
      <c r="AE141" s="426">
        <f t="shared" si="129"/>
        <v>0</v>
      </c>
      <c r="AF141" s="426">
        <f t="shared" si="129"/>
        <v>0</v>
      </c>
      <c r="AG141" s="426">
        <f t="shared" si="129"/>
        <v>0</v>
      </c>
      <c r="AH141" s="426">
        <f t="shared" si="129"/>
        <v>0</v>
      </c>
      <c r="AI141" s="426">
        <f t="shared" si="129"/>
        <v>0</v>
      </c>
      <c r="AJ141" s="426">
        <f t="shared" si="129"/>
        <v>0</v>
      </c>
      <c r="AK141" s="426">
        <f t="shared" si="129"/>
        <v>0</v>
      </c>
      <c r="AL141" s="426">
        <f t="shared" si="129"/>
        <v>0</v>
      </c>
      <c r="AM141" s="426">
        <f t="shared" si="129"/>
        <v>0</v>
      </c>
      <c r="AN141" s="426">
        <f t="shared" si="129"/>
        <v>0</v>
      </c>
      <c r="AO141" s="426">
        <f t="shared" si="129"/>
        <v>0</v>
      </c>
      <c r="AP141" s="426">
        <f t="shared" si="129"/>
        <v>0</v>
      </c>
      <c r="AQ141" s="426">
        <f t="shared" ref="AQ141:BV141" si="130">AQ43</f>
        <v>0</v>
      </c>
      <c r="AR141" s="426">
        <f t="shared" si="130"/>
        <v>0</v>
      </c>
      <c r="AS141" s="426">
        <f t="shared" si="130"/>
        <v>0</v>
      </c>
      <c r="AT141" s="426">
        <f t="shared" si="130"/>
        <v>0</v>
      </c>
      <c r="AU141" s="426">
        <f t="shared" si="130"/>
        <v>0</v>
      </c>
      <c r="AV141" s="426">
        <f t="shared" si="130"/>
        <v>0</v>
      </c>
      <c r="AW141" s="426">
        <f t="shared" si="130"/>
        <v>0</v>
      </c>
      <c r="AX141" s="426">
        <f t="shared" si="130"/>
        <v>0</v>
      </c>
      <c r="AY141" s="426">
        <f t="shared" si="130"/>
        <v>0</v>
      </c>
      <c r="AZ141" s="426">
        <f t="shared" si="130"/>
        <v>0</v>
      </c>
      <c r="BA141" s="426">
        <f t="shared" si="130"/>
        <v>0</v>
      </c>
      <c r="BB141" s="426">
        <f t="shared" si="130"/>
        <v>0</v>
      </c>
      <c r="BC141" s="426">
        <f t="shared" si="130"/>
        <v>0</v>
      </c>
      <c r="BD141" s="426">
        <f t="shared" si="130"/>
        <v>0</v>
      </c>
      <c r="BE141" s="426">
        <f t="shared" si="130"/>
        <v>0</v>
      </c>
      <c r="BF141" s="426">
        <f t="shared" si="130"/>
        <v>0</v>
      </c>
      <c r="BG141" s="426">
        <f t="shared" si="130"/>
        <v>0</v>
      </c>
      <c r="BH141" s="426">
        <f t="shared" si="130"/>
        <v>0</v>
      </c>
      <c r="BI141" s="426">
        <f t="shared" si="130"/>
        <v>0</v>
      </c>
      <c r="BJ141" s="426">
        <f t="shared" si="130"/>
        <v>0</v>
      </c>
      <c r="BK141" s="426">
        <f t="shared" si="130"/>
        <v>0</v>
      </c>
      <c r="BL141" s="426">
        <f t="shared" si="130"/>
        <v>0</v>
      </c>
      <c r="BM141" s="426">
        <f t="shared" si="130"/>
        <v>0</v>
      </c>
      <c r="BN141" s="426">
        <f t="shared" si="130"/>
        <v>0</v>
      </c>
      <c r="BO141" s="426">
        <f t="shared" si="130"/>
        <v>0</v>
      </c>
      <c r="BP141" s="426">
        <f t="shared" si="130"/>
        <v>0</v>
      </c>
      <c r="BQ141" s="426">
        <f t="shared" si="130"/>
        <v>0</v>
      </c>
      <c r="BR141" s="426">
        <f t="shared" si="130"/>
        <v>0</v>
      </c>
      <c r="BS141" s="426">
        <f t="shared" si="130"/>
        <v>0</v>
      </c>
      <c r="BT141" s="426">
        <f t="shared" si="130"/>
        <v>0</v>
      </c>
      <c r="BU141" s="426">
        <f t="shared" si="130"/>
        <v>0</v>
      </c>
      <c r="BV141" s="426">
        <f t="shared" si="130"/>
        <v>0</v>
      </c>
      <c r="BW141" s="426">
        <f t="shared" ref="BW141:DF141" si="131">BW43</f>
        <v>0</v>
      </c>
      <c r="BX141" s="426">
        <f t="shared" si="131"/>
        <v>0</v>
      </c>
      <c r="BY141" s="426">
        <f t="shared" si="131"/>
        <v>0</v>
      </c>
      <c r="BZ141" s="426">
        <f t="shared" si="131"/>
        <v>0</v>
      </c>
      <c r="CA141" s="426">
        <f t="shared" si="131"/>
        <v>0</v>
      </c>
      <c r="CB141" s="426">
        <f t="shared" si="131"/>
        <v>0</v>
      </c>
      <c r="CC141" s="426">
        <f t="shared" si="131"/>
        <v>0</v>
      </c>
      <c r="CD141" s="426">
        <f t="shared" si="131"/>
        <v>0</v>
      </c>
      <c r="CE141" s="426">
        <f t="shared" si="131"/>
        <v>0</v>
      </c>
      <c r="CF141" s="426">
        <f t="shared" si="131"/>
        <v>0</v>
      </c>
      <c r="CG141" s="426">
        <f t="shared" si="131"/>
        <v>0</v>
      </c>
      <c r="CH141" s="426">
        <f t="shared" si="131"/>
        <v>0</v>
      </c>
      <c r="CI141" s="426">
        <f t="shared" si="131"/>
        <v>0</v>
      </c>
      <c r="CJ141" s="426">
        <f t="shared" si="131"/>
        <v>0</v>
      </c>
      <c r="CK141" s="426">
        <f t="shared" si="131"/>
        <v>0</v>
      </c>
      <c r="CL141" s="426">
        <f t="shared" si="131"/>
        <v>0</v>
      </c>
      <c r="CM141" s="426">
        <f t="shared" si="131"/>
        <v>0</v>
      </c>
      <c r="CN141" s="426">
        <f t="shared" si="131"/>
        <v>0</v>
      </c>
      <c r="CO141" s="426">
        <f t="shared" si="131"/>
        <v>0</v>
      </c>
      <c r="CP141" s="426">
        <f t="shared" si="131"/>
        <v>0</v>
      </c>
      <c r="CQ141" s="426">
        <f t="shared" si="131"/>
        <v>0</v>
      </c>
      <c r="CR141" s="426">
        <f t="shared" si="131"/>
        <v>0</v>
      </c>
      <c r="CS141" s="426">
        <f t="shared" si="131"/>
        <v>0</v>
      </c>
      <c r="CT141" s="426">
        <f t="shared" si="131"/>
        <v>0</v>
      </c>
      <c r="CU141" s="426">
        <f t="shared" si="131"/>
        <v>0</v>
      </c>
      <c r="CV141" s="426">
        <f t="shared" si="131"/>
        <v>0</v>
      </c>
      <c r="CW141" s="426">
        <f t="shared" si="131"/>
        <v>0</v>
      </c>
      <c r="CX141" s="426">
        <f t="shared" si="131"/>
        <v>0</v>
      </c>
      <c r="CY141" s="426">
        <f t="shared" si="131"/>
        <v>0</v>
      </c>
      <c r="CZ141" s="426">
        <f t="shared" si="131"/>
        <v>0</v>
      </c>
      <c r="DA141" s="426">
        <f t="shared" si="131"/>
        <v>0</v>
      </c>
      <c r="DB141" s="426">
        <f t="shared" si="131"/>
        <v>0</v>
      </c>
      <c r="DC141" s="426">
        <f t="shared" si="131"/>
        <v>0</v>
      </c>
      <c r="DD141" s="426">
        <f t="shared" si="131"/>
        <v>0</v>
      </c>
      <c r="DE141" s="426">
        <f t="shared" si="131"/>
        <v>0</v>
      </c>
      <c r="DF141" s="426">
        <f t="shared" si="131"/>
        <v>0</v>
      </c>
    </row>
    <row r="142" spans="1:110" ht="27.75" customHeight="1">
      <c r="A142" s="404"/>
      <c r="B142" s="404"/>
      <c r="C142" s="517" t="str">
        <f>Weighting!C17</f>
        <v>EN 6.1</v>
      </c>
      <c r="D142" s="518"/>
      <c r="E142" s="519" t="str">
        <f>Weighting!D17</f>
        <v>ENERGY IN USE</v>
      </c>
      <c r="F142" s="509">
        <v>10</v>
      </c>
      <c r="G142" s="509"/>
      <c r="H142" s="510"/>
      <c r="I142" s="511">
        <f>I54</f>
        <v>0</v>
      </c>
      <c r="J142" s="404"/>
      <c r="K142" s="426">
        <f>K54</f>
        <v>0</v>
      </c>
      <c r="L142" s="426">
        <f t="shared" ref="L142:BW142" si="132">L54</f>
        <v>0</v>
      </c>
      <c r="M142" s="426">
        <f t="shared" si="132"/>
        <v>0</v>
      </c>
      <c r="N142" s="426">
        <f t="shared" si="132"/>
        <v>0</v>
      </c>
      <c r="O142" s="426">
        <f t="shared" si="132"/>
        <v>0</v>
      </c>
      <c r="P142" s="426">
        <f t="shared" si="132"/>
        <v>0</v>
      </c>
      <c r="Q142" s="426">
        <f t="shared" si="132"/>
        <v>0</v>
      </c>
      <c r="R142" s="426">
        <f t="shared" si="132"/>
        <v>0</v>
      </c>
      <c r="S142" s="426">
        <f t="shared" si="132"/>
        <v>0</v>
      </c>
      <c r="T142" s="426">
        <f t="shared" si="132"/>
        <v>0</v>
      </c>
      <c r="U142" s="426">
        <f t="shared" si="132"/>
        <v>0</v>
      </c>
      <c r="V142" s="426">
        <f t="shared" si="132"/>
        <v>0</v>
      </c>
      <c r="W142" s="426">
        <f t="shared" si="132"/>
        <v>0</v>
      </c>
      <c r="X142" s="426">
        <f t="shared" si="132"/>
        <v>0</v>
      </c>
      <c r="Y142" s="426">
        <f t="shared" si="132"/>
        <v>0</v>
      </c>
      <c r="Z142" s="426">
        <f t="shared" si="132"/>
        <v>0</v>
      </c>
      <c r="AA142" s="426">
        <f t="shared" si="132"/>
        <v>0</v>
      </c>
      <c r="AB142" s="426">
        <f t="shared" si="132"/>
        <v>0</v>
      </c>
      <c r="AC142" s="426">
        <f t="shared" si="132"/>
        <v>0</v>
      </c>
      <c r="AD142" s="426">
        <f t="shared" si="132"/>
        <v>0</v>
      </c>
      <c r="AE142" s="426">
        <f t="shared" si="132"/>
        <v>0</v>
      </c>
      <c r="AF142" s="426">
        <f t="shared" si="132"/>
        <v>0</v>
      </c>
      <c r="AG142" s="426">
        <f t="shared" si="132"/>
        <v>0</v>
      </c>
      <c r="AH142" s="426">
        <f t="shared" si="132"/>
        <v>0</v>
      </c>
      <c r="AI142" s="426">
        <f t="shared" si="132"/>
        <v>0</v>
      </c>
      <c r="AJ142" s="426">
        <f t="shared" si="132"/>
        <v>0</v>
      </c>
      <c r="AK142" s="426">
        <f t="shared" si="132"/>
        <v>0</v>
      </c>
      <c r="AL142" s="426">
        <f t="shared" si="132"/>
        <v>0</v>
      </c>
      <c r="AM142" s="426">
        <f t="shared" si="132"/>
        <v>0</v>
      </c>
      <c r="AN142" s="426">
        <f t="shared" si="132"/>
        <v>0</v>
      </c>
      <c r="AO142" s="426">
        <f t="shared" si="132"/>
        <v>0</v>
      </c>
      <c r="AP142" s="426">
        <f t="shared" si="132"/>
        <v>0</v>
      </c>
      <c r="AQ142" s="426">
        <f t="shared" si="132"/>
        <v>0</v>
      </c>
      <c r="AR142" s="426">
        <f t="shared" si="132"/>
        <v>0</v>
      </c>
      <c r="AS142" s="426">
        <f t="shared" si="132"/>
        <v>0</v>
      </c>
      <c r="AT142" s="426">
        <f t="shared" si="132"/>
        <v>0</v>
      </c>
      <c r="AU142" s="426">
        <f t="shared" si="132"/>
        <v>0</v>
      </c>
      <c r="AV142" s="426">
        <f t="shared" si="132"/>
        <v>0</v>
      </c>
      <c r="AW142" s="426">
        <f t="shared" si="132"/>
        <v>0</v>
      </c>
      <c r="AX142" s="426">
        <f t="shared" si="132"/>
        <v>0</v>
      </c>
      <c r="AY142" s="426">
        <f t="shared" si="132"/>
        <v>0</v>
      </c>
      <c r="AZ142" s="426">
        <f t="shared" si="132"/>
        <v>0</v>
      </c>
      <c r="BA142" s="426">
        <f t="shared" si="132"/>
        <v>0</v>
      </c>
      <c r="BB142" s="426">
        <f t="shared" si="132"/>
        <v>0</v>
      </c>
      <c r="BC142" s="426">
        <f t="shared" si="132"/>
        <v>0</v>
      </c>
      <c r="BD142" s="426">
        <f t="shared" si="132"/>
        <v>0</v>
      </c>
      <c r="BE142" s="426">
        <f t="shared" si="132"/>
        <v>0</v>
      </c>
      <c r="BF142" s="426">
        <f t="shared" si="132"/>
        <v>0</v>
      </c>
      <c r="BG142" s="426">
        <f t="shared" si="132"/>
        <v>0</v>
      </c>
      <c r="BH142" s="426">
        <f t="shared" si="132"/>
        <v>0</v>
      </c>
      <c r="BI142" s="426">
        <f t="shared" si="132"/>
        <v>0</v>
      </c>
      <c r="BJ142" s="426">
        <f t="shared" si="132"/>
        <v>0</v>
      </c>
      <c r="BK142" s="426">
        <f t="shared" si="132"/>
        <v>0</v>
      </c>
      <c r="BL142" s="426">
        <f t="shared" si="132"/>
        <v>0</v>
      </c>
      <c r="BM142" s="426">
        <f t="shared" si="132"/>
        <v>0</v>
      </c>
      <c r="BN142" s="426">
        <f t="shared" si="132"/>
        <v>0</v>
      </c>
      <c r="BO142" s="426">
        <f t="shared" si="132"/>
        <v>0</v>
      </c>
      <c r="BP142" s="426">
        <f t="shared" si="132"/>
        <v>0</v>
      </c>
      <c r="BQ142" s="426">
        <f t="shared" si="132"/>
        <v>0</v>
      </c>
      <c r="BR142" s="426">
        <f t="shared" si="132"/>
        <v>0</v>
      </c>
      <c r="BS142" s="426">
        <f t="shared" si="132"/>
        <v>0</v>
      </c>
      <c r="BT142" s="426">
        <f t="shared" si="132"/>
        <v>0</v>
      </c>
      <c r="BU142" s="426">
        <f t="shared" si="132"/>
        <v>0</v>
      </c>
      <c r="BV142" s="426">
        <f t="shared" si="132"/>
        <v>0</v>
      </c>
      <c r="BW142" s="426">
        <f t="shared" si="132"/>
        <v>0</v>
      </c>
      <c r="BX142" s="426">
        <f t="shared" ref="BX142:DF142" si="133">BX54</f>
        <v>0</v>
      </c>
      <c r="BY142" s="426">
        <f t="shared" si="133"/>
        <v>0</v>
      </c>
      <c r="BZ142" s="426">
        <f t="shared" si="133"/>
        <v>0</v>
      </c>
      <c r="CA142" s="426">
        <f t="shared" si="133"/>
        <v>0</v>
      </c>
      <c r="CB142" s="426">
        <f t="shared" si="133"/>
        <v>0</v>
      </c>
      <c r="CC142" s="426">
        <f t="shared" si="133"/>
        <v>0</v>
      </c>
      <c r="CD142" s="426">
        <f t="shared" si="133"/>
        <v>0</v>
      </c>
      <c r="CE142" s="426">
        <f t="shared" si="133"/>
        <v>0</v>
      </c>
      <c r="CF142" s="426">
        <f t="shared" si="133"/>
        <v>0</v>
      </c>
      <c r="CG142" s="426">
        <f t="shared" si="133"/>
        <v>0</v>
      </c>
      <c r="CH142" s="426">
        <f t="shared" si="133"/>
        <v>0</v>
      </c>
      <c r="CI142" s="426">
        <f t="shared" si="133"/>
        <v>0</v>
      </c>
      <c r="CJ142" s="426">
        <f t="shared" si="133"/>
        <v>0</v>
      </c>
      <c r="CK142" s="426">
        <f t="shared" si="133"/>
        <v>0</v>
      </c>
      <c r="CL142" s="426">
        <f t="shared" si="133"/>
        <v>0</v>
      </c>
      <c r="CM142" s="426">
        <f t="shared" si="133"/>
        <v>0</v>
      </c>
      <c r="CN142" s="426">
        <f t="shared" si="133"/>
        <v>0</v>
      </c>
      <c r="CO142" s="426">
        <f t="shared" si="133"/>
        <v>0</v>
      </c>
      <c r="CP142" s="426">
        <f t="shared" si="133"/>
        <v>0</v>
      </c>
      <c r="CQ142" s="426">
        <f t="shared" si="133"/>
        <v>0</v>
      </c>
      <c r="CR142" s="426">
        <f t="shared" si="133"/>
        <v>0</v>
      </c>
      <c r="CS142" s="426">
        <f t="shared" si="133"/>
        <v>0</v>
      </c>
      <c r="CT142" s="426">
        <f t="shared" si="133"/>
        <v>0</v>
      </c>
      <c r="CU142" s="426">
        <f t="shared" si="133"/>
        <v>0</v>
      </c>
      <c r="CV142" s="426">
        <f t="shared" si="133"/>
        <v>0</v>
      </c>
      <c r="CW142" s="426">
        <f t="shared" si="133"/>
        <v>0</v>
      </c>
      <c r="CX142" s="426">
        <f t="shared" si="133"/>
        <v>0</v>
      </c>
      <c r="CY142" s="426">
        <f t="shared" si="133"/>
        <v>0</v>
      </c>
      <c r="CZ142" s="426">
        <f t="shared" si="133"/>
        <v>0</v>
      </c>
      <c r="DA142" s="426">
        <f t="shared" si="133"/>
        <v>0</v>
      </c>
      <c r="DB142" s="426">
        <f t="shared" si="133"/>
        <v>0</v>
      </c>
      <c r="DC142" s="426">
        <f t="shared" si="133"/>
        <v>0</v>
      </c>
      <c r="DD142" s="426">
        <f t="shared" si="133"/>
        <v>0</v>
      </c>
      <c r="DE142" s="426">
        <f t="shared" si="133"/>
        <v>0</v>
      </c>
      <c r="DF142" s="426">
        <f t="shared" si="133"/>
        <v>0</v>
      </c>
    </row>
    <row r="143" spans="1:110" ht="27.75" customHeight="1">
      <c r="A143" s="404"/>
      <c r="B143" s="404"/>
      <c r="C143" s="517" t="s">
        <v>591</v>
      </c>
      <c r="D143" s="518"/>
      <c r="E143" s="519" t="str">
        <f>Weighting!D18</f>
        <v>CARBON IN USE</v>
      </c>
      <c r="F143" s="509">
        <v>12</v>
      </c>
      <c r="G143" s="509"/>
      <c r="H143" s="510"/>
      <c r="I143" s="511">
        <f>I63</f>
        <v>0</v>
      </c>
      <c r="J143" s="404"/>
      <c r="K143" s="426">
        <f t="shared" ref="K143" si="134">K63</f>
        <v>0</v>
      </c>
      <c r="L143" s="426">
        <f t="shared" ref="L143:BW143" si="135">L63</f>
        <v>0</v>
      </c>
      <c r="M143" s="426">
        <f t="shared" si="135"/>
        <v>0</v>
      </c>
      <c r="N143" s="426">
        <f t="shared" si="135"/>
        <v>0</v>
      </c>
      <c r="O143" s="426">
        <f t="shared" si="135"/>
        <v>0</v>
      </c>
      <c r="P143" s="426">
        <f t="shared" si="135"/>
        <v>0</v>
      </c>
      <c r="Q143" s="426">
        <f t="shared" si="135"/>
        <v>0</v>
      </c>
      <c r="R143" s="426">
        <f t="shared" si="135"/>
        <v>0</v>
      </c>
      <c r="S143" s="426">
        <f t="shared" si="135"/>
        <v>0</v>
      </c>
      <c r="T143" s="426">
        <f t="shared" si="135"/>
        <v>0</v>
      </c>
      <c r="U143" s="426">
        <f t="shared" si="135"/>
        <v>0</v>
      </c>
      <c r="V143" s="426">
        <f t="shared" si="135"/>
        <v>0</v>
      </c>
      <c r="W143" s="426">
        <f t="shared" si="135"/>
        <v>0</v>
      </c>
      <c r="X143" s="426">
        <f t="shared" si="135"/>
        <v>0</v>
      </c>
      <c r="Y143" s="426">
        <f t="shared" si="135"/>
        <v>0</v>
      </c>
      <c r="Z143" s="426">
        <f t="shared" si="135"/>
        <v>0</v>
      </c>
      <c r="AA143" s="426">
        <f t="shared" si="135"/>
        <v>0</v>
      </c>
      <c r="AB143" s="426">
        <f t="shared" si="135"/>
        <v>0</v>
      </c>
      <c r="AC143" s="426">
        <f t="shared" si="135"/>
        <v>0</v>
      </c>
      <c r="AD143" s="426">
        <f t="shared" si="135"/>
        <v>0</v>
      </c>
      <c r="AE143" s="426">
        <f t="shared" si="135"/>
        <v>0</v>
      </c>
      <c r="AF143" s="426">
        <f t="shared" si="135"/>
        <v>0</v>
      </c>
      <c r="AG143" s="426">
        <f t="shared" si="135"/>
        <v>0</v>
      </c>
      <c r="AH143" s="426">
        <f t="shared" si="135"/>
        <v>0</v>
      </c>
      <c r="AI143" s="426">
        <f t="shared" si="135"/>
        <v>0</v>
      </c>
      <c r="AJ143" s="426">
        <f t="shared" si="135"/>
        <v>0</v>
      </c>
      <c r="AK143" s="426">
        <f t="shared" si="135"/>
        <v>0</v>
      </c>
      <c r="AL143" s="426">
        <f t="shared" si="135"/>
        <v>0</v>
      </c>
      <c r="AM143" s="426">
        <f t="shared" si="135"/>
        <v>0</v>
      </c>
      <c r="AN143" s="426">
        <f t="shared" si="135"/>
        <v>0</v>
      </c>
      <c r="AO143" s="426">
        <f t="shared" si="135"/>
        <v>0</v>
      </c>
      <c r="AP143" s="426">
        <f t="shared" si="135"/>
        <v>0</v>
      </c>
      <c r="AQ143" s="426">
        <f t="shared" si="135"/>
        <v>0</v>
      </c>
      <c r="AR143" s="426">
        <f t="shared" si="135"/>
        <v>0</v>
      </c>
      <c r="AS143" s="426">
        <f t="shared" si="135"/>
        <v>0</v>
      </c>
      <c r="AT143" s="426">
        <f t="shared" si="135"/>
        <v>0</v>
      </c>
      <c r="AU143" s="426">
        <f t="shared" si="135"/>
        <v>0</v>
      </c>
      <c r="AV143" s="426">
        <f t="shared" si="135"/>
        <v>0</v>
      </c>
      <c r="AW143" s="426">
        <f t="shared" si="135"/>
        <v>0</v>
      </c>
      <c r="AX143" s="426">
        <f t="shared" si="135"/>
        <v>0</v>
      </c>
      <c r="AY143" s="426">
        <f t="shared" si="135"/>
        <v>0</v>
      </c>
      <c r="AZ143" s="426">
        <f t="shared" si="135"/>
        <v>0</v>
      </c>
      <c r="BA143" s="426">
        <f t="shared" si="135"/>
        <v>0</v>
      </c>
      <c r="BB143" s="426">
        <f t="shared" si="135"/>
        <v>0</v>
      </c>
      <c r="BC143" s="426">
        <f t="shared" si="135"/>
        <v>0</v>
      </c>
      <c r="BD143" s="426">
        <f t="shared" si="135"/>
        <v>0</v>
      </c>
      <c r="BE143" s="426">
        <f t="shared" si="135"/>
        <v>0</v>
      </c>
      <c r="BF143" s="426">
        <f t="shared" si="135"/>
        <v>0</v>
      </c>
      <c r="BG143" s="426">
        <f t="shared" si="135"/>
        <v>0</v>
      </c>
      <c r="BH143" s="426">
        <f t="shared" si="135"/>
        <v>0</v>
      </c>
      <c r="BI143" s="426">
        <f t="shared" si="135"/>
        <v>0</v>
      </c>
      <c r="BJ143" s="426">
        <f t="shared" si="135"/>
        <v>0</v>
      </c>
      <c r="BK143" s="426">
        <f t="shared" si="135"/>
        <v>0</v>
      </c>
      <c r="BL143" s="426">
        <f t="shared" si="135"/>
        <v>0</v>
      </c>
      <c r="BM143" s="426">
        <f t="shared" si="135"/>
        <v>0</v>
      </c>
      <c r="BN143" s="426">
        <f t="shared" si="135"/>
        <v>0</v>
      </c>
      <c r="BO143" s="426">
        <f t="shared" si="135"/>
        <v>0</v>
      </c>
      <c r="BP143" s="426">
        <f t="shared" si="135"/>
        <v>0</v>
      </c>
      <c r="BQ143" s="426">
        <f t="shared" si="135"/>
        <v>0</v>
      </c>
      <c r="BR143" s="426">
        <f t="shared" si="135"/>
        <v>0</v>
      </c>
      <c r="BS143" s="426">
        <f t="shared" si="135"/>
        <v>0</v>
      </c>
      <c r="BT143" s="426">
        <f t="shared" si="135"/>
        <v>0</v>
      </c>
      <c r="BU143" s="426">
        <f t="shared" si="135"/>
        <v>0</v>
      </c>
      <c r="BV143" s="426">
        <f t="shared" si="135"/>
        <v>0</v>
      </c>
      <c r="BW143" s="426">
        <f t="shared" si="135"/>
        <v>0</v>
      </c>
      <c r="BX143" s="426">
        <f t="shared" ref="BX143:DF143" si="136">BX63</f>
        <v>0</v>
      </c>
      <c r="BY143" s="426">
        <f t="shared" si="136"/>
        <v>0</v>
      </c>
      <c r="BZ143" s="426">
        <f t="shared" si="136"/>
        <v>0</v>
      </c>
      <c r="CA143" s="426">
        <f t="shared" si="136"/>
        <v>0</v>
      </c>
      <c r="CB143" s="426">
        <f t="shared" si="136"/>
        <v>0</v>
      </c>
      <c r="CC143" s="426">
        <f t="shared" si="136"/>
        <v>0</v>
      </c>
      <c r="CD143" s="426">
        <f t="shared" si="136"/>
        <v>0</v>
      </c>
      <c r="CE143" s="426">
        <f t="shared" si="136"/>
        <v>0</v>
      </c>
      <c r="CF143" s="426">
        <f t="shared" si="136"/>
        <v>0</v>
      </c>
      <c r="CG143" s="426">
        <f t="shared" si="136"/>
        <v>0</v>
      </c>
      <c r="CH143" s="426">
        <f t="shared" si="136"/>
        <v>0</v>
      </c>
      <c r="CI143" s="426">
        <f t="shared" si="136"/>
        <v>0</v>
      </c>
      <c r="CJ143" s="426">
        <f t="shared" si="136"/>
        <v>0</v>
      </c>
      <c r="CK143" s="426">
        <f t="shared" si="136"/>
        <v>0</v>
      </c>
      <c r="CL143" s="426">
        <f t="shared" si="136"/>
        <v>0</v>
      </c>
      <c r="CM143" s="426">
        <f t="shared" si="136"/>
        <v>0</v>
      </c>
      <c r="CN143" s="426">
        <f t="shared" si="136"/>
        <v>0</v>
      </c>
      <c r="CO143" s="426">
        <f t="shared" si="136"/>
        <v>0</v>
      </c>
      <c r="CP143" s="426">
        <f t="shared" si="136"/>
        <v>0</v>
      </c>
      <c r="CQ143" s="426">
        <f t="shared" si="136"/>
        <v>0</v>
      </c>
      <c r="CR143" s="426">
        <f t="shared" si="136"/>
        <v>0</v>
      </c>
      <c r="CS143" s="426">
        <f t="shared" si="136"/>
        <v>0</v>
      </c>
      <c r="CT143" s="426">
        <f t="shared" si="136"/>
        <v>0</v>
      </c>
      <c r="CU143" s="426">
        <f t="shared" si="136"/>
        <v>0</v>
      </c>
      <c r="CV143" s="426">
        <f t="shared" si="136"/>
        <v>0</v>
      </c>
      <c r="CW143" s="426">
        <f t="shared" si="136"/>
        <v>0</v>
      </c>
      <c r="CX143" s="426">
        <f t="shared" si="136"/>
        <v>0</v>
      </c>
      <c r="CY143" s="426">
        <f t="shared" si="136"/>
        <v>0</v>
      </c>
      <c r="CZ143" s="426">
        <f t="shared" si="136"/>
        <v>0</v>
      </c>
      <c r="DA143" s="426">
        <f t="shared" si="136"/>
        <v>0</v>
      </c>
      <c r="DB143" s="426">
        <f t="shared" si="136"/>
        <v>0</v>
      </c>
      <c r="DC143" s="426">
        <f t="shared" si="136"/>
        <v>0</v>
      </c>
      <c r="DD143" s="426">
        <f t="shared" si="136"/>
        <v>0</v>
      </c>
      <c r="DE143" s="426">
        <f t="shared" si="136"/>
        <v>0</v>
      </c>
      <c r="DF143" s="426">
        <f t="shared" si="136"/>
        <v>0</v>
      </c>
    </row>
    <row r="144" spans="1:110" ht="27.75" customHeight="1">
      <c r="A144" s="404"/>
      <c r="B144" s="404"/>
      <c r="C144" s="512" t="str">
        <f>Weighting!C19</f>
        <v>EN 7.0</v>
      </c>
      <c r="D144" s="513"/>
      <c r="E144" s="514" t="str">
        <f>Weighting!D19</f>
        <v>EMBODIED IMPACT OF HOMES</v>
      </c>
      <c r="F144" s="509">
        <v>17</v>
      </c>
      <c r="G144" s="509"/>
      <c r="H144" s="510"/>
      <c r="I144" s="511">
        <f>I67</f>
        <v>0</v>
      </c>
      <c r="J144" s="404"/>
      <c r="K144" s="426">
        <f>K67</f>
        <v>0</v>
      </c>
      <c r="L144" s="426">
        <f t="shared" ref="L144:BW144" si="137">L67</f>
        <v>0</v>
      </c>
      <c r="M144" s="426">
        <f t="shared" si="137"/>
        <v>0</v>
      </c>
      <c r="N144" s="426">
        <f t="shared" si="137"/>
        <v>0</v>
      </c>
      <c r="O144" s="426">
        <f t="shared" si="137"/>
        <v>0</v>
      </c>
      <c r="P144" s="426">
        <f t="shared" si="137"/>
        <v>0</v>
      </c>
      <c r="Q144" s="426">
        <f t="shared" si="137"/>
        <v>0</v>
      </c>
      <c r="R144" s="426">
        <f t="shared" si="137"/>
        <v>0</v>
      </c>
      <c r="S144" s="426">
        <f t="shared" si="137"/>
        <v>0</v>
      </c>
      <c r="T144" s="426">
        <f t="shared" si="137"/>
        <v>0</v>
      </c>
      <c r="U144" s="426">
        <f t="shared" si="137"/>
        <v>0</v>
      </c>
      <c r="V144" s="426">
        <f t="shared" si="137"/>
        <v>0</v>
      </c>
      <c r="W144" s="426">
        <f t="shared" si="137"/>
        <v>0</v>
      </c>
      <c r="X144" s="426">
        <f t="shared" si="137"/>
        <v>0</v>
      </c>
      <c r="Y144" s="426">
        <f t="shared" si="137"/>
        <v>0</v>
      </c>
      <c r="Z144" s="426">
        <f t="shared" si="137"/>
        <v>0</v>
      </c>
      <c r="AA144" s="426">
        <f t="shared" si="137"/>
        <v>0</v>
      </c>
      <c r="AB144" s="426">
        <f t="shared" si="137"/>
        <v>0</v>
      </c>
      <c r="AC144" s="426">
        <f t="shared" si="137"/>
        <v>0</v>
      </c>
      <c r="AD144" s="426">
        <f t="shared" si="137"/>
        <v>0</v>
      </c>
      <c r="AE144" s="426">
        <f t="shared" si="137"/>
        <v>0</v>
      </c>
      <c r="AF144" s="426">
        <f t="shared" si="137"/>
        <v>0</v>
      </c>
      <c r="AG144" s="426">
        <f t="shared" si="137"/>
        <v>0</v>
      </c>
      <c r="AH144" s="426">
        <f t="shared" si="137"/>
        <v>0</v>
      </c>
      <c r="AI144" s="426">
        <f t="shared" si="137"/>
        <v>0</v>
      </c>
      <c r="AJ144" s="426">
        <f t="shared" si="137"/>
        <v>0</v>
      </c>
      <c r="AK144" s="426">
        <f t="shared" si="137"/>
        <v>0</v>
      </c>
      <c r="AL144" s="426">
        <f t="shared" si="137"/>
        <v>0</v>
      </c>
      <c r="AM144" s="426">
        <f t="shared" si="137"/>
        <v>0</v>
      </c>
      <c r="AN144" s="426">
        <f t="shared" si="137"/>
        <v>0</v>
      </c>
      <c r="AO144" s="426">
        <f t="shared" si="137"/>
        <v>0</v>
      </c>
      <c r="AP144" s="426">
        <f t="shared" si="137"/>
        <v>0</v>
      </c>
      <c r="AQ144" s="426">
        <f t="shared" si="137"/>
        <v>0</v>
      </c>
      <c r="AR144" s="426">
        <f t="shared" si="137"/>
        <v>0</v>
      </c>
      <c r="AS144" s="426">
        <f t="shared" si="137"/>
        <v>0</v>
      </c>
      <c r="AT144" s="426">
        <f t="shared" si="137"/>
        <v>0</v>
      </c>
      <c r="AU144" s="426">
        <f t="shared" si="137"/>
        <v>0</v>
      </c>
      <c r="AV144" s="426">
        <f t="shared" si="137"/>
        <v>0</v>
      </c>
      <c r="AW144" s="426">
        <f t="shared" si="137"/>
        <v>0</v>
      </c>
      <c r="AX144" s="426">
        <f t="shared" si="137"/>
        <v>0</v>
      </c>
      <c r="AY144" s="426">
        <f t="shared" si="137"/>
        <v>0</v>
      </c>
      <c r="AZ144" s="426">
        <f t="shared" si="137"/>
        <v>0</v>
      </c>
      <c r="BA144" s="426">
        <f t="shared" si="137"/>
        <v>0</v>
      </c>
      <c r="BB144" s="426">
        <f t="shared" si="137"/>
        <v>0</v>
      </c>
      <c r="BC144" s="426">
        <f t="shared" si="137"/>
        <v>0</v>
      </c>
      <c r="BD144" s="426">
        <f t="shared" si="137"/>
        <v>0</v>
      </c>
      <c r="BE144" s="426">
        <f t="shared" si="137"/>
        <v>0</v>
      </c>
      <c r="BF144" s="426">
        <f t="shared" si="137"/>
        <v>0</v>
      </c>
      <c r="BG144" s="426">
        <f t="shared" si="137"/>
        <v>0</v>
      </c>
      <c r="BH144" s="426">
        <f t="shared" si="137"/>
        <v>0</v>
      </c>
      <c r="BI144" s="426">
        <f t="shared" si="137"/>
        <v>0</v>
      </c>
      <c r="BJ144" s="426">
        <f t="shared" si="137"/>
        <v>0</v>
      </c>
      <c r="BK144" s="426">
        <f t="shared" si="137"/>
        <v>0</v>
      </c>
      <c r="BL144" s="426">
        <f t="shared" si="137"/>
        <v>0</v>
      </c>
      <c r="BM144" s="426">
        <f t="shared" si="137"/>
        <v>0</v>
      </c>
      <c r="BN144" s="426">
        <f t="shared" si="137"/>
        <v>0</v>
      </c>
      <c r="BO144" s="426">
        <f t="shared" si="137"/>
        <v>0</v>
      </c>
      <c r="BP144" s="426">
        <f t="shared" si="137"/>
        <v>0</v>
      </c>
      <c r="BQ144" s="426">
        <f t="shared" si="137"/>
        <v>0</v>
      </c>
      <c r="BR144" s="426">
        <f t="shared" si="137"/>
        <v>0</v>
      </c>
      <c r="BS144" s="426">
        <f t="shared" si="137"/>
        <v>0</v>
      </c>
      <c r="BT144" s="426">
        <f t="shared" si="137"/>
        <v>0</v>
      </c>
      <c r="BU144" s="426">
        <f t="shared" si="137"/>
        <v>0</v>
      </c>
      <c r="BV144" s="426">
        <f t="shared" si="137"/>
        <v>0</v>
      </c>
      <c r="BW144" s="426">
        <f t="shared" si="137"/>
        <v>0</v>
      </c>
      <c r="BX144" s="426">
        <f t="shared" ref="BX144:DF144" si="138">BX67</f>
        <v>0</v>
      </c>
      <c r="BY144" s="426">
        <f t="shared" si="138"/>
        <v>0</v>
      </c>
      <c r="BZ144" s="426">
        <f t="shared" si="138"/>
        <v>0</v>
      </c>
      <c r="CA144" s="426">
        <f t="shared" si="138"/>
        <v>0</v>
      </c>
      <c r="CB144" s="426">
        <f t="shared" si="138"/>
        <v>0</v>
      </c>
      <c r="CC144" s="426">
        <f t="shared" si="138"/>
        <v>0</v>
      </c>
      <c r="CD144" s="426">
        <f t="shared" si="138"/>
        <v>0</v>
      </c>
      <c r="CE144" s="426">
        <f t="shared" si="138"/>
        <v>0</v>
      </c>
      <c r="CF144" s="426">
        <f t="shared" si="138"/>
        <v>0</v>
      </c>
      <c r="CG144" s="426">
        <f t="shared" si="138"/>
        <v>0</v>
      </c>
      <c r="CH144" s="426">
        <f t="shared" si="138"/>
        <v>0</v>
      </c>
      <c r="CI144" s="426">
        <f t="shared" si="138"/>
        <v>0</v>
      </c>
      <c r="CJ144" s="426">
        <f t="shared" si="138"/>
        <v>0</v>
      </c>
      <c r="CK144" s="426">
        <f t="shared" si="138"/>
        <v>0</v>
      </c>
      <c r="CL144" s="426">
        <f t="shared" si="138"/>
        <v>0</v>
      </c>
      <c r="CM144" s="426">
        <f t="shared" si="138"/>
        <v>0</v>
      </c>
      <c r="CN144" s="426">
        <f t="shared" si="138"/>
        <v>0</v>
      </c>
      <c r="CO144" s="426">
        <f t="shared" si="138"/>
        <v>0</v>
      </c>
      <c r="CP144" s="426">
        <f t="shared" si="138"/>
        <v>0</v>
      </c>
      <c r="CQ144" s="426">
        <f t="shared" si="138"/>
        <v>0</v>
      </c>
      <c r="CR144" s="426">
        <f t="shared" si="138"/>
        <v>0</v>
      </c>
      <c r="CS144" s="426">
        <f t="shared" si="138"/>
        <v>0</v>
      </c>
      <c r="CT144" s="426">
        <f t="shared" si="138"/>
        <v>0</v>
      </c>
      <c r="CU144" s="426">
        <f t="shared" si="138"/>
        <v>0</v>
      </c>
      <c r="CV144" s="426">
        <f t="shared" si="138"/>
        <v>0</v>
      </c>
      <c r="CW144" s="426">
        <f t="shared" si="138"/>
        <v>0</v>
      </c>
      <c r="CX144" s="426">
        <f t="shared" si="138"/>
        <v>0</v>
      </c>
      <c r="CY144" s="426">
        <f t="shared" si="138"/>
        <v>0</v>
      </c>
      <c r="CZ144" s="426">
        <f t="shared" si="138"/>
        <v>0</v>
      </c>
      <c r="DA144" s="426">
        <f t="shared" si="138"/>
        <v>0</v>
      </c>
      <c r="DB144" s="426">
        <f t="shared" si="138"/>
        <v>0</v>
      </c>
      <c r="DC144" s="426">
        <f t="shared" si="138"/>
        <v>0</v>
      </c>
      <c r="DD144" s="426">
        <f t="shared" si="138"/>
        <v>0</v>
      </c>
      <c r="DE144" s="426">
        <f t="shared" si="138"/>
        <v>0</v>
      </c>
      <c r="DF144" s="426">
        <f t="shared" si="138"/>
        <v>0</v>
      </c>
    </row>
    <row r="145" spans="1:5578" ht="27.75" customHeight="1">
      <c r="A145" s="404"/>
      <c r="B145" s="404"/>
      <c r="C145" s="512" t="str">
        <f>Weighting!C20</f>
        <v>EN 8.1</v>
      </c>
      <c r="D145" s="513"/>
      <c r="E145" s="514" t="str">
        <f>Weighting!D20</f>
        <v>WASTE MANAGEMENT DURING CONSTRUCTION</v>
      </c>
      <c r="F145" s="509">
        <v>8</v>
      </c>
      <c r="G145" s="509"/>
      <c r="H145" s="510"/>
      <c r="I145" s="511">
        <f>I88</f>
        <v>8</v>
      </c>
      <c r="J145" s="404"/>
      <c r="K145" s="426">
        <f>K88</f>
        <v>8</v>
      </c>
      <c r="L145" s="426">
        <f t="shared" ref="L145:BW145" si="139">L88</f>
        <v>8</v>
      </c>
      <c r="M145" s="426">
        <f t="shared" si="139"/>
        <v>8</v>
      </c>
      <c r="N145" s="426">
        <f t="shared" si="139"/>
        <v>8</v>
      </c>
      <c r="O145" s="426">
        <f t="shared" si="139"/>
        <v>8</v>
      </c>
      <c r="P145" s="426">
        <f t="shared" si="139"/>
        <v>8</v>
      </c>
      <c r="Q145" s="426">
        <f t="shared" si="139"/>
        <v>8</v>
      </c>
      <c r="R145" s="426">
        <f t="shared" si="139"/>
        <v>8</v>
      </c>
      <c r="S145" s="426">
        <f t="shared" si="139"/>
        <v>8</v>
      </c>
      <c r="T145" s="426">
        <f t="shared" si="139"/>
        <v>8</v>
      </c>
      <c r="U145" s="426">
        <f t="shared" si="139"/>
        <v>8</v>
      </c>
      <c r="V145" s="426">
        <f t="shared" si="139"/>
        <v>8</v>
      </c>
      <c r="W145" s="426">
        <f t="shared" si="139"/>
        <v>8</v>
      </c>
      <c r="X145" s="426">
        <f t="shared" si="139"/>
        <v>8</v>
      </c>
      <c r="Y145" s="426">
        <f t="shared" si="139"/>
        <v>8</v>
      </c>
      <c r="Z145" s="426">
        <f t="shared" si="139"/>
        <v>8</v>
      </c>
      <c r="AA145" s="426">
        <f t="shared" si="139"/>
        <v>8</v>
      </c>
      <c r="AB145" s="426">
        <f t="shared" si="139"/>
        <v>8</v>
      </c>
      <c r="AC145" s="426">
        <f t="shared" si="139"/>
        <v>8</v>
      </c>
      <c r="AD145" s="426">
        <f t="shared" si="139"/>
        <v>8</v>
      </c>
      <c r="AE145" s="426">
        <f t="shared" si="139"/>
        <v>8</v>
      </c>
      <c r="AF145" s="426">
        <f t="shared" si="139"/>
        <v>8</v>
      </c>
      <c r="AG145" s="426">
        <f t="shared" si="139"/>
        <v>8</v>
      </c>
      <c r="AH145" s="426">
        <f t="shared" si="139"/>
        <v>8</v>
      </c>
      <c r="AI145" s="426">
        <f t="shared" si="139"/>
        <v>8</v>
      </c>
      <c r="AJ145" s="426">
        <f t="shared" si="139"/>
        <v>8</v>
      </c>
      <c r="AK145" s="426">
        <f t="shared" si="139"/>
        <v>8</v>
      </c>
      <c r="AL145" s="426">
        <f t="shared" si="139"/>
        <v>8</v>
      </c>
      <c r="AM145" s="426">
        <f t="shared" si="139"/>
        <v>8</v>
      </c>
      <c r="AN145" s="426">
        <f t="shared" si="139"/>
        <v>8</v>
      </c>
      <c r="AO145" s="426">
        <f t="shared" si="139"/>
        <v>8</v>
      </c>
      <c r="AP145" s="426">
        <f t="shared" si="139"/>
        <v>8</v>
      </c>
      <c r="AQ145" s="426">
        <f t="shared" si="139"/>
        <v>8</v>
      </c>
      <c r="AR145" s="426">
        <f t="shared" si="139"/>
        <v>8</v>
      </c>
      <c r="AS145" s="426">
        <f t="shared" si="139"/>
        <v>8</v>
      </c>
      <c r="AT145" s="426">
        <f t="shared" si="139"/>
        <v>8</v>
      </c>
      <c r="AU145" s="426">
        <f t="shared" si="139"/>
        <v>8</v>
      </c>
      <c r="AV145" s="426">
        <f t="shared" si="139"/>
        <v>8</v>
      </c>
      <c r="AW145" s="426">
        <f t="shared" si="139"/>
        <v>8</v>
      </c>
      <c r="AX145" s="426">
        <f t="shared" si="139"/>
        <v>8</v>
      </c>
      <c r="AY145" s="426">
        <f t="shared" si="139"/>
        <v>8</v>
      </c>
      <c r="AZ145" s="426">
        <f t="shared" si="139"/>
        <v>8</v>
      </c>
      <c r="BA145" s="426">
        <f t="shared" si="139"/>
        <v>8</v>
      </c>
      <c r="BB145" s="426">
        <f t="shared" si="139"/>
        <v>8</v>
      </c>
      <c r="BC145" s="426">
        <f t="shared" si="139"/>
        <v>8</v>
      </c>
      <c r="BD145" s="426">
        <f t="shared" si="139"/>
        <v>8</v>
      </c>
      <c r="BE145" s="426">
        <f t="shared" si="139"/>
        <v>8</v>
      </c>
      <c r="BF145" s="426">
        <f t="shared" si="139"/>
        <v>8</v>
      </c>
      <c r="BG145" s="426">
        <f t="shared" si="139"/>
        <v>8</v>
      </c>
      <c r="BH145" s="426">
        <f t="shared" si="139"/>
        <v>8</v>
      </c>
      <c r="BI145" s="426">
        <f t="shared" si="139"/>
        <v>8</v>
      </c>
      <c r="BJ145" s="426">
        <f t="shared" si="139"/>
        <v>8</v>
      </c>
      <c r="BK145" s="426">
        <f t="shared" si="139"/>
        <v>8</v>
      </c>
      <c r="BL145" s="426">
        <f t="shared" si="139"/>
        <v>8</v>
      </c>
      <c r="BM145" s="426">
        <f t="shared" si="139"/>
        <v>8</v>
      </c>
      <c r="BN145" s="426">
        <f t="shared" si="139"/>
        <v>8</v>
      </c>
      <c r="BO145" s="426">
        <f t="shared" si="139"/>
        <v>8</v>
      </c>
      <c r="BP145" s="426">
        <f t="shared" si="139"/>
        <v>8</v>
      </c>
      <c r="BQ145" s="426">
        <f t="shared" si="139"/>
        <v>8</v>
      </c>
      <c r="BR145" s="426">
        <f t="shared" si="139"/>
        <v>8</v>
      </c>
      <c r="BS145" s="426">
        <f t="shared" si="139"/>
        <v>8</v>
      </c>
      <c r="BT145" s="426">
        <f t="shared" si="139"/>
        <v>8</v>
      </c>
      <c r="BU145" s="426">
        <f t="shared" si="139"/>
        <v>8</v>
      </c>
      <c r="BV145" s="426">
        <f t="shared" si="139"/>
        <v>8</v>
      </c>
      <c r="BW145" s="426">
        <f t="shared" si="139"/>
        <v>8</v>
      </c>
      <c r="BX145" s="426">
        <f t="shared" ref="BX145:DF145" si="140">BX88</f>
        <v>8</v>
      </c>
      <c r="BY145" s="426">
        <f t="shared" si="140"/>
        <v>8</v>
      </c>
      <c r="BZ145" s="426">
        <f t="shared" si="140"/>
        <v>8</v>
      </c>
      <c r="CA145" s="426">
        <f t="shared" si="140"/>
        <v>8</v>
      </c>
      <c r="CB145" s="426">
        <f t="shared" si="140"/>
        <v>8</v>
      </c>
      <c r="CC145" s="426">
        <f t="shared" si="140"/>
        <v>8</v>
      </c>
      <c r="CD145" s="426">
        <f t="shared" si="140"/>
        <v>8</v>
      </c>
      <c r="CE145" s="426">
        <f t="shared" si="140"/>
        <v>8</v>
      </c>
      <c r="CF145" s="426">
        <f t="shared" si="140"/>
        <v>8</v>
      </c>
      <c r="CG145" s="426">
        <f t="shared" si="140"/>
        <v>8</v>
      </c>
      <c r="CH145" s="426">
        <f t="shared" si="140"/>
        <v>8</v>
      </c>
      <c r="CI145" s="426">
        <f t="shared" si="140"/>
        <v>8</v>
      </c>
      <c r="CJ145" s="426">
        <f t="shared" si="140"/>
        <v>8</v>
      </c>
      <c r="CK145" s="426">
        <f t="shared" si="140"/>
        <v>8</v>
      </c>
      <c r="CL145" s="426">
        <f t="shared" si="140"/>
        <v>8</v>
      </c>
      <c r="CM145" s="426">
        <f t="shared" si="140"/>
        <v>8</v>
      </c>
      <c r="CN145" s="426">
        <f t="shared" si="140"/>
        <v>8</v>
      </c>
      <c r="CO145" s="426">
        <f t="shared" si="140"/>
        <v>8</v>
      </c>
      <c r="CP145" s="426">
        <f t="shared" si="140"/>
        <v>8</v>
      </c>
      <c r="CQ145" s="426">
        <f t="shared" si="140"/>
        <v>8</v>
      </c>
      <c r="CR145" s="426">
        <f t="shared" si="140"/>
        <v>8</v>
      </c>
      <c r="CS145" s="426">
        <f t="shared" si="140"/>
        <v>8</v>
      </c>
      <c r="CT145" s="426">
        <f t="shared" si="140"/>
        <v>8</v>
      </c>
      <c r="CU145" s="426">
        <f t="shared" si="140"/>
        <v>8</v>
      </c>
      <c r="CV145" s="426">
        <f t="shared" si="140"/>
        <v>8</v>
      </c>
      <c r="CW145" s="426">
        <f t="shared" si="140"/>
        <v>8</v>
      </c>
      <c r="CX145" s="426">
        <f t="shared" si="140"/>
        <v>8</v>
      </c>
      <c r="CY145" s="426">
        <f t="shared" si="140"/>
        <v>8</v>
      </c>
      <c r="CZ145" s="426">
        <f t="shared" si="140"/>
        <v>8</v>
      </c>
      <c r="DA145" s="426">
        <f t="shared" si="140"/>
        <v>8</v>
      </c>
      <c r="DB145" s="426">
        <f t="shared" si="140"/>
        <v>8</v>
      </c>
      <c r="DC145" s="426">
        <f t="shared" si="140"/>
        <v>8</v>
      </c>
      <c r="DD145" s="426">
        <f t="shared" si="140"/>
        <v>8</v>
      </c>
      <c r="DE145" s="426">
        <f t="shared" si="140"/>
        <v>8</v>
      </c>
      <c r="DF145" s="426">
        <f t="shared" si="140"/>
        <v>8</v>
      </c>
    </row>
    <row r="146" spans="1:5578" ht="27.75" customHeight="1">
      <c r="A146" s="404"/>
      <c r="B146" s="404"/>
      <c r="C146" s="512" t="str">
        <f>Weighting!C21</f>
        <v>EN 8.2</v>
      </c>
      <c r="D146" s="513"/>
      <c r="E146" s="514" t="str">
        <f>Weighting!D21</f>
        <v>ORGANIC AND RECYCLED WASTE MANAGEMENT</v>
      </c>
      <c r="F146" s="509">
        <f>Weighting!F21</f>
        <v>3</v>
      </c>
      <c r="G146" s="509"/>
      <c r="H146" s="510"/>
      <c r="I146" s="511">
        <f>I94</f>
        <v>0</v>
      </c>
      <c r="J146" s="404"/>
      <c r="K146" s="426">
        <f>K94</f>
        <v>0</v>
      </c>
      <c r="L146" s="426">
        <f t="shared" ref="L146:BW146" si="141">L94</f>
        <v>0</v>
      </c>
      <c r="M146" s="426">
        <f t="shared" si="141"/>
        <v>0</v>
      </c>
      <c r="N146" s="426">
        <f t="shared" si="141"/>
        <v>0</v>
      </c>
      <c r="O146" s="426">
        <f t="shared" si="141"/>
        <v>0</v>
      </c>
      <c r="P146" s="426">
        <f t="shared" si="141"/>
        <v>0</v>
      </c>
      <c r="Q146" s="426">
        <f t="shared" si="141"/>
        <v>0</v>
      </c>
      <c r="R146" s="426">
        <f t="shared" si="141"/>
        <v>0</v>
      </c>
      <c r="S146" s="426">
        <f t="shared" si="141"/>
        <v>0</v>
      </c>
      <c r="T146" s="426">
        <f t="shared" si="141"/>
        <v>0</v>
      </c>
      <c r="U146" s="426">
        <f t="shared" si="141"/>
        <v>0</v>
      </c>
      <c r="V146" s="426">
        <f t="shared" si="141"/>
        <v>0</v>
      </c>
      <c r="W146" s="426">
        <f t="shared" si="141"/>
        <v>0</v>
      </c>
      <c r="X146" s="426">
        <f t="shared" si="141"/>
        <v>0</v>
      </c>
      <c r="Y146" s="426">
        <f t="shared" si="141"/>
        <v>0</v>
      </c>
      <c r="Z146" s="426">
        <f t="shared" si="141"/>
        <v>0</v>
      </c>
      <c r="AA146" s="426">
        <f t="shared" si="141"/>
        <v>0</v>
      </c>
      <c r="AB146" s="426">
        <f t="shared" si="141"/>
        <v>0</v>
      </c>
      <c r="AC146" s="426">
        <f t="shared" si="141"/>
        <v>0</v>
      </c>
      <c r="AD146" s="426">
        <f t="shared" si="141"/>
        <v>0</v>
      </c>
      <c r="AE146" s="426">
        <f t="shared" si="141"/>
        <v>0</v>
      </c>
      <c r="AF146" s="426">
        <f t="shared" si="141"/>
        <v>0</v>
      </c>
      <c r="AG146" s="426">
        <f t="shared" si="141"/>
        <v>0</v>
      </c>
      <c r="AH146" s="426">
        <f t="shared" si="141"/>
        <v>0</v>
      </c>
      <c r="AI146" s="426">
        <f t="shared" si="141"/>
        <v>0</v>
      </c>
      <c r="AJ146" s="426">
        <f t="shared" si="141"/>
        <v>0</v>
      </c>
      <c r="AK146" s="426">
        <f t="shared" si="141"/>
        <v>0</v>
      </c>
      <c r="AL146" s="426">
        <f t="shared" si="141"/>
        <v>0</v>
      </c>
      <c r="AM146" s="426">
        <f t="shared" si="141"/>
        <v>0</v>
      </c>
      <c r="AN146" s="426">
        <f t="shared" si="141"/>
        <v>0</v>
      </c>
      <c r="AO146" s="426">
        <f t="shared" si="141"/>
        <v>0</v>
      </c>
      <c r="AP146" s="426">
        <f t="shared" si="141"/>
        <v>0</v>
      </c>
      <c r="AQ146" s="426">
        <f t="shared" si="141"/>
        <v>0</v>
      </c>
      <c r="AR146" s="426">
        <f t="shared" si="141"/>
        <v>0</v>
      </c>
      <c r="AS146" s="426">
        <f t="shared" si="141"/>
        <v>0</v>
      </c>
      <c r="AT146" s="426">
        <f t="shared" si="141"/>
        <v>0</v>
      </c>
      <c r="AU146" s="426">
        <f t="shared" si="141"/>
        <v>0</v>
      </c>
      <c r="AV146" s="426">
        <f t="shared" si="141"/>
        <v>0</v>
      </c>
      <c r="AW146" s="426">
        <f t="shared" si="141"/>
        <v>0</v>
      </c>
      <c r="AX146" s="426">
        <f t="shared" si="141"/>
        <v>0</v>
      </c>
      <c r="AY146" s="426">
        <f t="shared" si="141"/>
        <v>0</v>
      </c>
      <c r="AZ146" s="426">
        <f t="shared" si="141"/>
        <v>0</v>
      </c>
      <c r="BA146" s="426">
        <f t="shared" si="141"/>
        <v>0</v>
      </c>
      <c r="BB146" s="426">
        <f t="shared" si="141"/>
        <v>0</v>
      </c>
      <c r="BC146" s="426">
        <f t="shared" si="141"/>
        <v>0</v>
      </c>
      <c r="BD146" s="426">
        <f t="shared" si="141"/>
        <v>0</v>
      </c>
      <c r="BE146" s="426">
        <f t="shared" si="141"/>
        <v>0</v>
      </c>
      <c r="BF146" s="426">
        <f t="shared" si="141"/>
        <v>0</v>
      </c>
      <c r="BG146" s="426">
        <f t="shared" si="141"/>
        <v>0</v>
      </c>
      <c r="BH146" s="426">
        <f t="shared" si="141"/>
        <v>0</v>
      </c>
      <c r="BI146" s="426">
        <f t="shared" si="141"/>
        <v>0</v>
      </c>
      <c r="BJ146" s="426">
        <f t="shared" si="141"/>
        <v>0</v>
      </c>
      <c r="BK146" s="426">
        <f t="shared" si="141"/>
        <v>0</v>
      </c>
      <c r="BL146" s="426">
        <f t="shared" si="141"/>
        <v>0</v>
      </c>
      <c r="BM146" s="426">
        <f t="shared" si="141"/>
        <v>0</v>
      </c>
      <c r="BN146" s="426">
        <f t="shared" si="141"/>
        <v>0</v>
      </c>
      <c r="BO146" s="426">
        <f t="shared" si="141"/>
        <v>0</v>
      </c>
      <c r="BP146" s="426">
        <f t="shared" si="141"/>
        <v>0</v>
      </c>
      <c r="BQ146" s="426">
        <f t="shared" si="141"/>
        <v>0</v>
      </c>
      <c r="BR146" s="426">
        <f t="shared" si="141"/>
        <v>0</v>
      </c>
      <c r="BS146" s="426">
        <f t="shared" si="141"/>
        <v>0</v>
      </c>
      <c r="BT146" s="426">
        <f t="shared" si="141"/>
        <v>0</v>
      </c>
      <c r="BU146" s="426">
        <f t="shared" si="141"/>
        <v>0</v>
      </c>
      <c r="BV146" s="426">
        <f t="shared" si="141"/>
        <v>0</v>
      </c>
      <c r="BW146" s="426">
        <f t="shared" si="141"/>
        <v>0</v>
      </c>
      <c r="BX146" s="426">
        <f t="shared" ref="BX146:DF146" si="142">BX94</f>
        <v>0</v>
      </c>
      <c r="BY146" s="426">
        <f t="shared" si="142"/>
        <v>0</v>
      </c>
      <c r="BZ146" s="426">
        <f t="shared" si="142"/>
        <v>0</v>
      </c>
      <c r="CA146" s="426">
        <f t="shared" si="142"/>
        <v>0</v>
      </c>
      <c r="CB146" s="426">
        <f t="shared" si="142"/>
        <v>0</v>
      </c>
      <c r="CC146" s="426">
        <f t="shared" si="142"/>
        <v>0</v>
      </c>
      <c r="CD146" s="426">
        <f t="shared" si="142"/>
        <v>0</v>
      </c>
      <c r="CE146" s="426">
        <f t="shared" si="142"/>
        <v>0</v>
      </c>
      <c r="CF146" s="426">
        <f t="shared" si="142"/>
        <v>0</v>
      </c>
      <c r="CG146" s="426">
        <f t="shared" si="142"/>
        <v>0</v>
      </c>
      <c r="CH146" s="426">
        <f t="shared" si="142"/>
        <v>0</v>
      </c>
      <c r="CI146" s="426">
        <f t="shared" si="142"/>
        <v>0</v>
      </c>
      <c r="CJ146" s="426">
        <f t="shared" si="142"/>
        <v>0</v>
      </c>
      <c r="CK146" s="426">
        <f t="shared" si="142"/>
        <v>0</v>
      </c>
      <c r="CL146" s="426">
        <f t="shared" si="142"/>
        <v>0</v>
      </c>
      <c r="CM146" s="426">
        <f t="shared" si="142"/>
        <v>0</v>
      </c>
      <c r="CN146" s="426">
        <f t="shared" si="142"/>
        <v>0</v>
      </c>
      <c r="CO146" s="426">
        <f t="shared" si="142"/>
        <v>0</v>
      </c>
      <c r="CP146" s="426">
        <f t="shared" si="142"/>
        <v>0</v>
      </c>
      <c r="CQ146" s="426">
        <f t="shared" si="142"/>
        <v>0</v>
      </c>
      <c r="CR146" s="426">
        <f t="shared" si="142"/>
        <v>0</v>
      </c>
      <c r="CS146" s="426">
        <f t="shared" si="142"/>
        <v>0</v>
      </c>
      <c r="CT146" s="426">
        <f t="shared" si="142"/>
        <v>0</v>
      </c>
      <c r="CU146" s="426">
        <f t="shared" si="142"/>
        <v>0</v>
      </c>
      <c r="CV146" s="426">
        <f t="shared" si="142"/>
        <v>0</v>
      </c>
      <c r="CW146" s="426">
        <f t="shared" si="142"/>
        <v>0</v>
      </c>
      <c r="CX146" s="426">
        <f t="shared" si="142"/>
        <v>0</v>
      </c>
      <c r="CY146" s="426">
        <f t="shared" si="142"/>
        <v>0</v>
      </c>
      <c r="CZ146" s="426">
        <f t="shared" si="142"/>
        <v>0</v>
      </c>
      <c r="DA146" s="426">
        <f t="shared" si="142"/>
        <v>0</v>
      </c>
      <c r="DB146" s="426">
        <f t="shared" si="142"/>
        <v>0</v>
      </c>
      <c r="DC146" s="426">
        <f t="shared" si="142"/>
        <v>0</v>
      </c>
      <c r="DD146" s="426">
        <f t="shared" si="142"/>
        <v>0</v>
      </c>
      <c r="DE146" s="426">
        <f t="shared" si="142"/>
        <v>0</v>
      </c>
      <c r="DF146" s="426">
        <f t="shared" si="142"/>
        <v>0</v>
      </c>
    </row>
    <row r="147" spans="1:5578" ht="27.75" customHeight="1">
      <c r="A147" s="404"/>
      <c r="B147" s="404"/>
      <c r="C147" s="512" t="str">
        <f>Weighting!C22</f>
        <v>EN 9.0</v>
      </c>
      <c r="D147" s="513"/>
      <c r="E147" s="514" t="str">
        <f>Weighting!D22</f>
        <v>RESPONSIBLE PROCUREMENT OF TIMBER</v>
      </c>
      <c r="F147" s="509">
        <f>Weighting!F22</f>
        <v>3</v>
      </c>
      <c r="G147" s="509"/>
      <c r="H147" s="510"/>
      <c r="I147" s="511">
        <f>I101</f>
        <v>0</v>
      </c>
      <c r="J147" s="404"/>
      <c r="K147" s="426">
        <f>K101</f>
        <v>0</v>
      </c>
      <c r="L147" s="426">
        <f t="shared" ref="L147:BW147" si="143">L101</f>
        <v>0</v>
      </c>
      <c r="M147" s="426">
        <f t="shared" si="143"/>
        <v>0</v>
      </c>
      <c r="N147" s="426">
        <f t="shared" si="143"/>
        <v>0</v>
      </c>
      <c r="O147" s="426">
        <f t="shared" si="143"/>
        <v>0</v>
      </c>
      <c r="P147" s="426">
        <f t="shared" si="143"/>
        <v>0</v>
      </c>
      <c r="Q147" s="426">
        <f t="shared" si="143"/>
        <v>0</v>
      </c>
      <c r="R147" s="426">
        <f t="shared" si="143"/>
        <v>0</v>
      </c>
      <c r="S147" s="426">
        <f t="shared" si="143"/>
        <v>0</v>
      </c>
      <c r="T147" s="426">
        <f t="shared" si="143"/>
        <v>0</v>
      </c>
      <c r="U147" s="426">
        <f t="shared" si="143"/>
        <v>0</v>
      </c>
      <c r="V147" s="426">
        <f t="shared" si="143"/>
        <v>0</v>
      </c>
      <c r="W147" s="426">
        <f t="shared" si="143"/>
        <v>0</v>
      </c>
      <c r="X147" s="426">
        <f t="shared" si="143"/>
        <v>0</v>
      </c>
      <c r="Y147" s="426">
        <f t="shared" si="143"/>
        <v>0</v>
      </c>
      <c r="Z147" s="426">
        <f t="shared" si="143"/>
        <v>0</v>
      </c>
      <c r="AA147" s="426">
        <f t="shared" si="143"/>
        <v>0</v>
      </c>
      <c r="AB147" s="426">
        <f t="shared" si="143"/>
        <v>0</v>
      </c>
      <c r="AC147" s="426">
        <f t="shared" si="143"/>
        <v>0</v>
      </c>
      <c r="AD147" s="426">
        <f t="shared" si="143"/>
        <v>0</v>
      </c>
      <c r="AE147" s="426">
        <f t="shared" si="143"/>
        <v>0</v>
      </c>
      <c r="AF147" s="426">
        <f t="shared" si="143"/>
        <v>0</v>
      </c>
      <c r="AG147" s="426">
        <f t="shared" si="143"/>
        <v>0</v>
      </c>
      <c r="AH147" s="426">
        <f t="shared" si="143"/>
        <v>0</v>
      </c>
      <c r="AI147" s="426">
        <f t="shared" si="143"/>
        <v>0</v>
      </c>
      <c r="AJ147" s="426">
        <f t="shared" si="143"/>
        <v>0</v>
      </c>
      <c r="AK147" s="426">
        <f t="shared" si="143"/>
        <v>0</v>
      </c>
      <c r="AL147" s="426">
        <f t="shared" si="143"/>
        <v>0</v>
      </c>
      <c r="AM147" s="426">
        <f t="shared" si="143"/>
        <v>0</v>
      </c>
      <c r="AN147" s="426">
        <f t="shared" si="143"/>
        <v>0</v>
      </c>
      <c r="AO147" s="426">
        <f t="shared" si="143"/>
        <v>0</v>
      </c>
      <c r="AP147" s="426">
        <f t="shared" si="143"/>
        <v>0</v>
      </c>
      <c r="AQ147" s="426">
        <f t="shared" si="143"/>
        <v>0</v>
      </c>
      <c r="AR147" s="426">
        <f t="shared" si="143"/>
        <v>0</v>
      </c>
      <c r="AS147" s="426">
        <f t="shared" si="143"/>
        <v>0</v>
      </c>
      <c r="AT147" s="426">
        <f t="shared" si="143"/>
        <v>0</v>
      </c>
      <c r="AU147" s="426">
        <f t="shared" si="143"/>
        <v>0</v>
      </c>
      <c r="AV147" s="426">
        <f t="shared" si="143"/>
        <v>0</v>
      </c>
      <c r="AW147" s="426">
        <f t="shared" si="143"/>
        <v>0</v>
      </c>
      <c r="AX147" s="426">
        <f t="shared" si="143"/>
        <v>0</v>
      </c>
      <c r="AY147" s="426">
        <f t="shared" si="143"/>
        <v>0</v>
      </c>
      <c r="AZ147" s="426">
        <f t="shared" si="143"/>
        <v>0</v>
      </c>
      <c r="BA147" s="426">
        <f t="shared" si="143"/>
        <v>0</v>
      </c>
      <c r="BB147" s="426">
        <f t="shared" si="143"/>
        <v>0</v>
      </c>
      <c r="BC147" s="426">
        <f t="shared" si="143"/>
        <v>0</v>
      </c>
      <c r="BD147" s="426">
        <f t="shared" si="143"/>
        <v>0</v>
      </c>
      <c r="BE147" s="426">
        <f t="shared" si="143"/>
        <v>0</v>
      </c>
      <c r="BF147" s="426">
        <f t="shared" si="143"/>
        <v>0</v>
      </c>
      <c r="BG147" s="426">
        <f t="shared" si="143"/>
        <v>0</v>
      </c>
      <c r="BH147" s="426">
        <f t="shared" si="143"/>
        <v>0</v>
      </c>
      <c r="BI147" s="426">
        <f t="shared" si="143"/>
        <v>0</v>
      </c>
      <c r="BJ147" s="426">
        <f t="shared" si="143"/>
        <v>0</v>
      </c>
      <c r="BK147" s="426">
        <f t="shared" si="143"/>
        <v>0</v>
      </c>
      <c r="BL147" s="426">
        <f t="shared" si="143"/>
        <v>0</v>
      </c>
      <c r="BM147" s="426">
        <f t="shared" si="143"/>
        <v>0</v>
      </c>
      <c r="BN147" s="426">
        <f t="shared" si="143"/>
        <v>0</v>
      </c>
      <c r="BO147" s="426">
        <f t="shared" si="143"/>
        <v>0</v>
      </c>
      <c r="BP147" s="426">
        <f t="shared" si="143"/>
        <v>0</v>
      </c>
      <c r="BQ147" s="426">
        <f t="shared" si="143"/>
        <v>0</v>
      </c>
      <c r="BR147" s="426">
        <f t="shared" si="143"/>
        <v>0</v>
      </c>
      <c r="BS147" s="426">
        <f t="shared" si="143"/>
        <v>0</v>
      </c>
      <c r="BT147" s="426">
        <f t="shared" si="143"/>
        <v>0</v>
      </c>
      <c r="BU147" s="426">
        <f t="shared" si="143"/>
        <v>0</v>
      </c>
      <c r="BV147" s="426">
        <f t="shared" si="143"/>
        <v>0</v>
      </c>
      <c r="BW147" s="426">
        <f t="shared" si="143"/>
        <v>0</v>
      </c>
      <c r="BX147" s="426">
        <f t="shared" ref="BX147:DF147" si="144">BX101</f>
        <v>0</v>
      </c>
      <c r="BY147" s="426">
        <f t="shared" si="144"/>
        <v>0</v>
      </c>
      <c r="BZ147" s="426">
        <f t="shared" si="144"/>
        <v>0</v>
      </c>
      <c r="CA147" s="426">
        <f t="shared" si="144"/>
        <v>0</v>
      </c>
      <c r="CB147" s="426">
        <f t="shared" si="144"/>
        <v>0</v>
      </c>
      <c r="CC147" s="426">
        <f t="shared" si="144"/>
        <v>0</v>
      </c>
      <c r="CD147" s="426">
        <f t="shared" si="144"/>
        <v>0</v>
      </c>
      <c r="CE147" s="426">
        <f t="shared" si="144"/>
        <v>0</v>
      </c>
      <c r="CF147" s="426">
        <f t="shared" si="144"/>
        <v>0</v>
      </c>
      <c r="CG147" s="426">
        <f t="shared" si="144"/>
        <v>0</v>
      </c>
      <c r="CH147" s="426">
        <f t="shared" si="144"/>
        <v>0</v>
      </c>
      <c r="CI147" s="426">
        <f t="shared" si="144"/>
        <v>0</v>
      </c>
      <c r="CJ147" s="426">
        <f t="shared" si="144"/>
        <v>0</v>
      </c>
      <c r="CK147" s="426">
        <f t="shared" si="144"/>
        <v>0</v>
      </c>
      <c r="CL147" s="426">
        <f t="shared" si="144"/>
        <v>0</v>
      </c>
      <c r="CM147" s="426">
        <f t="shared" si="144"/>
        <v>0</v>
      </c>
      <c r="CN147" s="426">
        <f t="shared" si="144"/>
        <v>0</v>
      </c>
      <c r="CO147" s="426">
        <f t="shared" si="144"/>
        <v>0</v>
      </c>
      <c r="CP147" s="426">
        <f t="shared" si="144"/>
        <v>0</v>
      </c>
      <c r="CQ147" s="426">
        <f t="shared" si="144"/>
        <v>0</v>
      </c>
      <c r="CR147" s="426">
        <f t="shared" si="144"/>
        <v>0</v>
      </c>
      <c r="CS147" s="426">
        <f t="shared" si="144"/>
        <v>0</v>
      </c>
      <c r="CT147" s="426">
        <f t="shared" si="144"/>
        <v>0</v>
      </c>
      <c r="CU147" s="426">
        <f t="shared" si="144"/>
        <v>0</v>
      </c>
      <c r="CV147" s="426">
        <f t="shared" si="144"/>
        <v>0</v>
      </c>
      <c r="CW147" s="426">
        <f t="shared" si="144"/>
        <v>0</v>
      </c>
      <c r="CX147" s="426">
        <f t="shared" si="144"/>
        <v>0</v>
      </c>
      <c r="CY147" s="426">
        <f t="shared" si="144"/>
        <v>0</v>
      </c>
      <c r="CZ147" s="426">
        <f t="shared" si="144"/>
        <v>0</v>
      </c>
      <c r="DA147" s="426">
        <f t="shared" si="144"/>
        <v>0</v>
      </c>
      <c r="DB147" s="426">
        <f t="shared" si="144"/>
        <v>0</v>
      </c>
      <c r="DC147" s="426">
        <f t="shared" si="144"/>
        <v>0</v>
      </c>
      <c r="DD147" s="426">
        <f t="shared" si="144"/>
        <v>0</v>
      </c>
      <c r="DE147" s="426">
        <f t="shared" si="144"/>
        <v>0</v>
      </c>
      <c r="DF147" s="426">
        <f t="shared" si="144"/>
        <v>0</v>
      </c>
    </row>
    <row r="148" spans="1:5578" ht="27.75" customHeight="1">
      <c r="A148" s="404"/>
      <c r="B148" s="404"/>
      <c r="C148" s="512" t="str">
        <f>Weighting!C23</f>
        <v>EN 10.0</v>
      </c>
      <c r="D148" s="513"/>
      <c r="E148" s="514" t="str">
        <f>Weighting!D23</f>
        <v>ENVIRONMENTAL PRODUCT DECLARATION</v>
      </c>
      <c r="F148" s="509">
        <v>6</v>
      </c>
      <c r="G148" s="509"/>
      <c r="H148" s="510"/>
      <c r="I148" s="511">
        <f>I110</f>
        <v>0</v>
      </c>
      <c r="J148" s="404"/>
      <c r="K148" s="426">
        <f>K110</f>
        <v>0</v>
      </c>
      <c r="L148" s="426">
        <f t="shared" ref="L148:BW148" si="145">L110</f>
        <v>0</v>
      </c>
      <c r="M148" s="426">
        <f t="shared" si="145"/>
        <v>0</v>
      </c>
      <c r="N148" s="426">
        <f t="shared" si="145"/>
        <v>0</v>
      </c>
      <c r="O148" s="426">
        <f t="shared" si="145"/>
        <v>0</v>
      </c>
      <c r="P148" s="426">
        <f t="shared" si="145"/>
        <v>0</v>
      </c>
      <c r="Q148" s="426">
        <f t="shared" si="145"/>
        <v>0</v>
      </c>
      <c r="R148" s="426">
        <f t="shared" si="145"/>
        <v>0</v>
      </c>
      <c r="S148" s="426">
        <f t="shared" si="145"/>
        <v>0</v>
      </c>
      <c r="T148" s="426">
        <f t="shared" si="145"/>
        <v>0</v>
      </c>
      <c r="U148" s="426">
        <f t="shared" si="145"/>
        <v>0</v>
      </c>
      <c r="V148" s="426">
        <f t="shared" si="145"/>
        <v>0</v>
      </c>
      <c r="W148" s="426">
        <f t="shared" si="145"/>
        <v>0</v>
      </c>
      <c r="X148" s="426">
        <f t="shared" si="145"/>
        <v>0</v>
      </c>
      <c r="Y148" s="426">
        <f t="shared" si="145"/>
        <v>0</v>
      </c>
      <c r="Z148" s="426">
        <f t="shared" si="145"/>
        <v>0</v>
      </c>
      <c r="AA148" s="426">
        <f t="shared" si="145"/>
        <v>0</v>
      </c>
      <c r="AB148" s="426">
        <f t="shared" si="145"/>
        <v>0</v>
      </c>
      <c r="AC148" s="426">
        <f t="shared" si="145"/>
        <v>0</v>
      </c>
      <c r="AD148" s="426">
        <f t="shared" si="145"/>
        <v>0</v>
      </c>
      <c r="AE148" s="426">
        <f t="shared" si="145"/>
        <v>0</v>
      </c>
      <c r="AF148" s="426">
        <f t="shared" si="145"/>
        <v>0</v>
      </c>
      <c r="AG148" s="426">
        <f t="shared" si="145"/>
        <v>0</v>
      </c>
      <c r="AH148" s="426">
        <f t="shared" si="145"/>
        <v>0</v>
      </c>
      <c r="AI148" s="426">
        <f t="shared" si="145"/>
        <v>0</v>
      </c>
      <c r="AJ148" s="426">
        <f t="shared" si="145"/>
        <v>0</v>
      </c>
      <c r="AK148" s="426">
        <f t="shared" si="145"/>
        <v>0</v>
      </c>
      <c r="AL148" s="426">
        <f t="shared" si="145"/>
        <v>0</v>
      </c>
      <c r="AM148" s="426">
        <f t="shared" si="145"/>
        <v>0</v>
      </c>
      <c r="AN148" s="426">
        <f t="shared" si="145"/>
        <v>0</v>
      </c>
      <c r="AO148" s="426">
        <f t="shared" si="145"/>
        <v>0</v>
      </c>
      <c r="AP148" s="426">
        <f t="shared" si="145"/>
        <v>0</v>
      </c>
      <c r="AQ148" s="426">
        <f t="shared" si="145"/>
        <v>0</v>
      </c>
      <c r="AR148" s="426">
        <f t="shared" si="145"/>
        <v>0</v>
      </c>
      <c r="AS148" s="426">
        <f t="shared" si="145"/>
        <v>0</v>
      </c>
      <c r="AT148" s="426">
        <f t="shared" si="145"/>
        <v>0</v>
      </c>
      <c r="AU148" s="426">
        <f t="shared" si="145"/>
        <v>0</v>
      </c>
      <c r="AV148" s="426">
        <f t="shared" si="145"/>
        <v>0</v>
      </c>
      <c r="AW148" s="426">
        <f t="shared" si="145"/>
        <v>0</v>
      </c>
      <c r="AX148" s="426">
        <f t="shared" si="145"/>
        <v>0</v>
      </c>
      <c r="AY148" s="426">
        <f t="shared" si="145"/>
        <v>0</v>
      </c>
      <c r="AZ148" s="426">
        <f t="shared" si="145"/>
        <v>0</v>
      </c>
      <c r="BA148" s="426">
        <f t="shared" si="145"/>
        <v>0</v>
      </c>
      <c r="BB148" s="426">
        <f t="shared" si="145"/>
        <v>0</v>
      </c>
      <c r="BC148" s="426">
        <f t="shared" si="145"/>
        <v>0</v>
      </c>
      <c r="BD148" s="426">
        <f t="shared" si="145"/>
        <v>0</v>
      </c>
      <c r="BE148" s="426">
        <f t="shared" si="145"/>
        <v>0</v>
      </c>
      <c r="BF148" s="426">
        <f t="shared" si="145"/>
        <v>0</v>
      </c>
      <c r="BG148" s="426">
        <f t="shared" si="145"/>
        <v>0</v>
      </c>
      <c r="BH148" s="426">
        <f t="shared" si="145"/>
        <v>0</v>
      </c>
      <c r="BI148" s="426">
        <f t="shared" si="145"/>
        <v>0</v>
      </c>
      <c r="BJ148" s="426">
        <f t="shared" si="145"/>
        <v>0</v>
      </c>
      <c r="BK148" s="426">
        <f t="shared" si="145"/>
        <v>0</v>
      </c>
      <c r="BL148" s="426">
        <f t="shared" si="145"/>
        <v>0</v>
      </c>
      <c r="BM148" s="426">
        <f t="shared" si="145"/>
        <v>0</v>
      </c>
      <c r="BN148" s="426">
        <f t="shared" si="145"/>
        <v>0</v>
      </c>
      <c r="BO148" s="426">
        <f t="shared" si="145"/>
        <v>0</v>
      </c>
      <c r="BP148" s="426">
        <f t="shared" si="145"/>
        <v>0</v>
      </c>
      <c r="BQ148" s="426">
        <f t="shared" si="145"/>
        <v>0</v>
      </c>
      <c r="BR148" s="426">
        <f t="shared" si="145"/>
        <v>0</v>
      </c>
      <c r="BS148" s="426">
        <f t="shared" si="145"/>
        <v>0</v>
      </c>
      <c r="BT148" s="426">
        <f t="shared" si="145"/>
        <v>0</v>
      </c>
      <c r="BU148" s="426">
        <f t="shared" si="145"/>
        <v>0</v>
      </c>
      <c r="BV148" s="426">
        <f t="shared" si="145"/>
        <v>0</v>
      </c>
      <c r="BW148" s="426">
        <f t="shared" si="145"/>
        <v>0</v>
      </c>
      <c r="BX148" s="426">
        <f t="shared" ref="BX148:DF148" si="146">BX110</f>
        <v>0</v>
      </c>
      <c r="BY148" s="426">
        <f t="shared" si="146"/>
        <v>0</v>
      </c>
      <c r="BZ148" s="426">
        <f t="shared" si="146"/>
        <v>0</v>
      </c>
      <c r="CA148" s="426">
        <f t="shared" si="146"/>
        <v>0</v>
      </c>
      <c r="CB148" s="426">
        <f t="shared" si="146"/>
        <v>0</v>
      </c>
      <c r="CC148" s="426">
        <f t="shared" si="146"/>
        <v>0</v>
      </c>
      <c r="CD148" s="426">
        <f t="shared" si="146"/>
        <v>0</v>
      </c>
      <c r="CE148" s="426">
        <f t="shared" si="146"/>
        <v>0</v>
      </c>
      <c r="CF148" s="426">
        <f t="shared" si="146"/>
        <v>0</v>
      </c>
      <c r="CG148" s="426">
        <f t="shared" si="146"/>
        <v>0</v>
      </c>
      <c r="CH148" s="426">
        <f t="shared" si="146"/>
        <v>0</v>
      </c>
      <c r="CI148" s="426">
        <f t="shared" si="146"/>
        <v>0</v>
      </c>
      <c r="CJ148" s="426">
        <f t="shared" si="146"/>
        <v>0</v>
      </c>
      <c r="CK148" s="426">
        <f t="shared" si="146"/>
        <v>0</v>
      </c>
      <c r="CL148" s="426">
        <f t="shared" si="146"/>
        <v>0</v>
      </c>
      <c r="CM148" s="426">
        <f t="shared" si="146"/>
        <v>0</v>
      </c>
      <c r="CN148" s="426">
        <f t="shared" si="146"/>
        <v>0</v>
      </c>
      <c r="CO148" s="426">
        <f t="shared" si="146"/>
        <v>0</v>
      </c>
      <c r="CP148" s="426">
        <f t="shared" si="146"/>
        <v>0</v>
      </c>
      <c r="CQ148" s="426">
        <f t="shared" si="146"/>
        <v>0</v>
      </c>
      <c r="CR148" s="426">
        <f t="shared" si="146"/>
        <v>0</v>
      </c>
      <c r="CS148" s="426">
        <f t="shared" si="146"/>
        <v>0</v>
      </c>
      <c r="CT148" s="426">
        <f t="shared" si="146"/>
        <v>0</v>
      </c>
      <c r="CU148" s="426">
        <f t="shared" si="146"/>
        <v>0</v>
      </c>
      <c r="CV148" s="426">
        <f t="shared" si="146"/>
        <v>0</v>
      </c>
      <c r="CW148" s="426">
        <f t="shared" si="146"/>
        <v>0</v>
      </c>
      <c r="CX148" s="426">
        <f t="shared" si="146"/>
        <v>0</v>
      </c>
      <c r="CY148" s="426">
        <f t="shared" si="146"/>
        <v>0</v>
      </c>
      <c r="CZ148" s="426">
        <f t="shared" si="146"/>
        <v>0</v>
      </c>
      <c r="DA148" s="426">
        <f t="shared" si="146"/>
        <v>0</v>
      </c>
      <c r="DB148" s="426">
        <f t="shared" si="146"/>
        <v>0</v>
      </c>
      <c r="DC148" s="426">
        <f t="shared" si="146"/>
        <v>0</v>
      </c>
      <c r="DD148" s="426">
        <f t="shared" si="146"/>
        <v>0</v>
      </c>
      <c r="DE148" s="426">
        <f t="shared" si="146"/>
        <v>0</v>
      </c>
      <c r="DF148" s="426">
        <f t="shared" si="146"/>
        <v>0</v>
      </c>
    </row>
    <row r="149" spans="1:5578" ht="27.75" customHeight="1">
      <c r="A149" s="404"/>
      <c r="B149" s="404"/>
      <c r="C149" s="506" t="str">
        <f>Weighting!C24</f>
        <v>EN 11.0</v>
      </c>
      <c r="D149" s="507"/>
      <c r="E149" s="508" t="str">
        <f>Weighting!D24</f>
        <v>TRANSPORT IMPACT</v>
      </c>
      <c r="F149" s="509">
        <f>Weighting!F24</f>
        <v>11</v>
      </c>
      <c r="G149" s="509"/>
      <c r="H149" s="510"/>
      <c r="I149" s="747">
        <f>I116+I118</f>
        <v>0</v>
      </c>
      <c r="J149" s="404"/>
      <c r="K149" s="712">
        <f>K116+K118</f>
        <v>0</v>
      </c>
      <c r="L149" s="712">
        <f t="shared" ref="L149:BW149" si="147">L116+L118</f>
        <v>0</v>
      </c>
      <c r="M149" s="712">
        <f t="shared" si="147"/>
        <v>0</v>
      </c>
      <c r="N149" s="712">
        <f t="shared" si="147"/>
        <v>0</v>
      </c>
      <c r="O149" s="712">
        <f t="shared" si="147"/>
        <v>0</v>
      </c>
      <c r="P149" s="712">
        <f t="shared" si="147"/>
        <v>0</v>
      </c>
      <c r="Q149" s="712">
        <f t="shared" si="147"/>
        <v>0</v>
      </c>
      <c r="R149" s="712">
        <f t="shared" si="147"/>
        <v>0</v>
      </c>
      <c r="S149" s="712">
        <f t="shared" si="147"/>
        <v>0</v>
      </c>
      <c r="T149" s="712">
        <f t="shared" si="147"/>
        <v>0</v>
      </c>
      <c r="U149" s="712">
        <f t="shared" si="147"/>
        <v>0</v>
      </c>
      <c r="V149" s="712">
        <f t="shared" si="147"/>
        <v>0</v>
      </c>
      <c r="W149" s="712">
        <f t="shared" si="147"/>
        <v>0</v>
      </c>
      <c r="X149" s="712">
        <f t="shared" si="147"/>
        <v>0</v>
      </c>
      <c r="Y149" s="712">
        <f t="shared" si="147"/>
        <v>0</v>
      </c>
      <c r="Z149" s="712">
        <f t="shared" si="147"/>
        <v>0</v>
      </c>
      <c r="AA149" s="712">
        <f t="shared" si="147"/>
        <v>0</v>
      </c>
      <c r="AB149" s="712">
        <f t="shared" si="147"/>
        <v>0</v>
      </c>
      <c r="AC149" s="712">
        <f t="shared" si="147"/>
        <v>0</v>
      </c>
      <c r="AD149" s="712">
        <f t="shared" si="147"/>
        <v>0</v>
      </c>
      <c r="AE149" s="712">
        <f t="shared" si="147"/>
        <v>0</v>
      </c>
      <c r="AF149" s="712">
        <f t="shared" si="147"/>
        <v>0</v>
      </c>
      <c r="AG149" s="712">
        <f t="shared" si="147"/>
        <v>0</v>
      </c>
      <c r="AH149" s="712">
        <f t="shared" si="147"/>
        <v>0</v>
      </c>
      <c r="AI149" s="712">
        <f t="shared" si="147"/>
        <v>0</v>
      </c>
      <c r="AJ149" s="712">
        <f t="shared" si="147"/>
        <v>0</v>
      </c>
      <c r="AK149" s="712">
        <f t="shared" si="147"/>
        <v>0</v>
      </c>
      <c r="AL149" s="712">
        <f t="shared" si="147"/>
        <v>0</v>
      </c>
      <c r="AM149" s="712">
        <f t="shared" si="147"/>
        <v>0</v>
      </c>
      <c r="AN149" s="712">
        <f t="shared" si="147"/>
        <v>0</v>
      </c>
      <c r="AO149" s="712">
        <f t="shared" si="147"/>
        <v>0</v>
      </c>
      <c r="AP149" s="712">
        <f t="shared" si="147"/>
        <v>0</v>
      </c>
      <c r="AQ149" s="712">
        <f t="shared" si="147"/>
        <v>0</v>
      </c>
      <c r="AR149" s="712">
        <f t="shared" si="147"/>
        <v>0</v>
      </c>
      <c r="AS149" s="712">
        <f t="shared" si="147"/>
        <v>0</v>
      </c>
      <c r="AT149" s="712">
        <f t="shared" si="147"/>
        <v>0</v>
      </c>
      <c r="AU149" s="712">
        <f t="shared" si="147"/>
        <v>0</v>
      </c>
      <c r="AV149" s="712">
        <f t="shared" si="147"/>
        <v>0</v>
      </c>
      <c r="AW149" s="712">
        <f t="shared" si="147"/>
        <v>0</v>
      </c>
      <c r="AX149" s="712">
        <f t="shared" si="147"/>
        <v>0</v>
      </c>
      <c r="AY149" s="712">
        <f t="shared" si="147"/>
        <v>0</v>
      </c>
      <c r="AZ149" s="712">
        <f t="shared" si="147"/>
        <v>0</v>
      </c>
      <c r="BA149" s="712">
        <f t="shared" si="147"/>
        <v>0</v>
      </c>
      <c r="BB149" s="712">
        <f t="shared" si="147"/>
        <v>0</v>
      </c>
      <c r="BC149" s="712">
        <f t="shared" si="147"/>
        <v>0</v>
      </c>
      <c r="BD149" s="712">
        <f t="shared" si="147"/>
        <v>0</v>
      </c>
      <c r="BE149" s="712">
        <f t="shared" si="147"/>
        <v>0</v>
      </c>
      <c r="BF149" s="712">
        <f t="shared" si="147"/>
        <v>0</v>
      </c>
      <c r="BG149" s="712">
        <f t="shared" si="147"/>
        <v>0</v>
      </c>
      <c r="BH149" s="712">
        <f t="shared" si="147"/>
        <v>0</v>
      </c>
      <c r="BI149" s="712">
        <f t="shared" si="147"/>
        <v>0</v>
      </c>
      <c r="BJ149" s="712">
        <f t="shared" si="147"/>
        <v>0</v>
      </c>
      <c r="BK149" s="712">
        <f t="shared" si="147"/>
        <v>0</v>
      </c>
      <c r="BL149" s="712">
        <f t="shared" si="147"/>
        <v>0</v>
      </c>
      <c r="BM149" s="712">
        <f t="shared" si="147"/>
        <v>0</v>
      </c>
      <c r="BN149" s="712">
        <f t="shared" si="147"/>
        <v>0</v>
      </c>
      <c r="BO149" s="712">
        <f t="shared" si="147"/>
        <v>0</v>
      </c>
      <c r="BP149" s="712">
        <f t="shared" si="147"/>
        <v>0</v>
      </c>
      <c r="BQ149" s="712">
        <f t="shared" si="147"/>
        <v>0</v>
      </c>
      <c r="BR149" s="712">
        <f t="shared" si="147"/>
        <v>0</v>
      </c>
      <c r="BS149" s="712">
        <f t="shared" si="147"/>
        <v>0</v>
      </c>
      <c r="BT149" s="712">
        <f t="shared" si="147"/>
        <v>0</v>
      </c>
      <c r="BU149" s="712">
        <f t="shared" si="147"/>
        <v>0</v>
      </c>
      <c r="BV149" s="712">
        <f t="shared" si="147"/>
        <v>0</v>
      </c>
      <c r="BW149" s="712">
        <f t="shared" si="147"/>
        <v>0</v>
      </c>
      <c r="BX149" s="712">
        <f t="shared" ref="BX149:DF149" si="148">BX116+BX118</f>
        <v>0</v>
      </c>
      <c r="BY149" s="712">
        <f t="shared" si="148"/>
        <v>0</v>
      </c>
      <c r="BZ149" s="712">
        <f t="shared" si="148"/>
        <v>0</v>
      </c>
      <c r="CA149" s="712">
        <f t="shared" si="148"/>
        <v>0</v>
      </c>
      <c r="CB149" s="712">
        <f t="shared" si="148"/>
        <v>0</v>
      </c>
      <c r="CC149" s="712">
        <f t="shared" si="148"/>
        <v>0</v>
      </c>
      <c r="CD149" s="712">
        <f t="shared" si="148"/>
        <v>0</v>
      </c>
      <c r="CE149" s="712">
        <f t="shared" si="148"/>
        <v>0</v>
      </c>
      <c r="CF149" s="712">
        <f t="shared" si="148"/>
        <v>0</v>
      </c>
      <c r="CG149" s="712">
        <f t="shared" si="148"/>
        <v>0</v>
      </c>
      <c r="CH149" s="712">
        <f t="shared" si="148"/>
        <v>0</v>
      </c>
      <c r="CI149" s="712">
        <f t="shared" si="148"/>
        <v>0</v>
      </c>
      <c r="CJ149" s="712">
        <f t="shared" si="148"/>
        <v>0</v>
      </c>
      <c r="CK149" s="712">
        <f t="shared" si="148"/>
        <v>0</v>
      </c>
      <c r="CL149" s="712">
        <f t="shared" si="148"/>
        <v>0</v>
      </c>
      <c r="CM149" s="712">
        <f t="shared" si="148"/>
        <v>0</v>
      </c>
      <c r="CN149" s="712">
        <f t="shared" si="148"/>
        <v>0</v>
      </c>
      <c r="CO149" s="712">
        <f t="shared" si="148"/>
        <v>0</v>
      </c>
      <c r="CP149" s="712">
        <f t="shared" si="148"/>
        <v>0</v>
      </c>
      <c r="CQ149" s="712">
        <f t="shared" si="148"/>
        <v>0</v>
      </c>
      <c r="CR149" s="712">
        <f t="shared" si="148"/>
        <v>0</v>
      </c>
      <c r="CS149" s="712">
        <f t="shared" si="148"/>
        <v>0</v>
      </c>
      <c r="CT149" s="712">
        <f t="shared" si="148"/>
        <v>0</v>
      </c>
      <c r="CU149" s="712">
        <f t="shared" si="148"/>
        <v>0</v>
      </c>
      <c r="CV149" s="712">
        <f t="shared" si="148"/>
        <v>0</v>
      </c>
      <c r="CW149" s="712">
        <f t="shared" si="148"/>
        <v>0</v>
      </c>
      <c r="CX149" s="712">
        <f t="shared" si="148"/>
        <v>0</v>
      </c>
      <c r="CY149" s="712">
        <f t="shared" si="148"/>
        <v>0</v>
      </c>
      <c r="CZ149" s="712">
        <f t="shared" si="148"/>
        <v>0</v>
      </c>
      <c r="DA149" s="712">
        <f t="shared" si="148"/>
        <v>0</v>
      </c>
      <c r="DB149" s="712">
        <f t="shared" si="148"/>
        <v>0</v>
      </c>
      <c r="DC149" s="712">
        <f t="shared" si="148"/>
        <v>0</v>
      </c>
      <c r="DD149" s="712">
        <f t="shared" si="148"/>
        <v>0</v>
      </c>
      <c r="DE149" s="712">
        <f t="shared" si="148"/>
        <v>0</v>
      </c>
      <c r="DF149" s="712">
        <f t="shared" si="148"/>
        <v>0</v>
      </c>
    </row>
    <row r="150" spans="1:5578" ht="27.75" customHeight="1">
      <c r="A150" s="404"/>
      <c r="B150" s="404"/>
      <c r="C150" s="506" t="str">
        <f>Weighting!C25</f>
        <v>EN 12.0</v>
      </c>
      <c r="D150" s="507"/>
      <c r="E150" s="508" t="str">
        <f>Weighting!D25</f>
        <v>DWELLING SIZE ADJUSTMENT FACTOR</v>
      </c>
      <c r="F150" s="509" t="str">
        <f>" 0 to - "&amp; Weighting!F25</f>
        <v xml:space="preserve"> 0 to - 4</v>
      </c>
      <c r="G150" s="509"/>
      <c r="H150" s="510"/>
      <c r="I150" s="511">
        <f>I125</f>
        <v>0</v>
      </c>
      <c r="J150" s="404"/>
      <c r="K150" s="712">
        <f>K125</f>
        <v>0</v>
      </c>
      <c r="L150" s="712">
        <f t="shared" ref="L150:BW150" si="149">L125</f>
        <v>0</v>
      </c>
      <c r="M150" s="712">
        <f t="shared" si="149"/>
        <v>0</v>
      </c>
      <c r="N150" s="712">
        <f t="shared" si="149"/>
        <v>0</v>
      </c>
      <c r="O150" s="712">
        <f t="shared" si="149"/>
        <v>0</v>
      </c>
      <c r="P150" s="712">
        <f t="shared" si="149"/>
        <v>0</v>
      </c>
      <c r="Q150" s="712">
        <f t="shared" si="149"/>
        <v>0</v>
      </c>
      <c r="R150" s="712">
        <f t="shared" si="149"/>
        <v>0</v>
      </c>
      <c r="S150" s="712">
        <f t="shared" si="149"/>
        <v>0</v>
      </c>
      <c r="T150" s="712">
        <f t="shared" si="149"/>
        <v>0</v>
      </c>
      <c r="U150" s="712">
        <f t="shared" si="149"/>
        <v>0</v>
      </c>
      <c r="V150" s="712">
        <f t="shared" si="149"/>
        <v>0</v>
      </c>
      <c r="W150" s="712">
        <f t="shared" si="149"/>
        <v>0</v>
      </c>
      <c r="X150" s="712">
        <f t="shared" si="149"/>
        <v>0</v>
      </c>
      <c r="Y150" s="712">
        <f t="shared" si="149"/>
        <v>0</v>
      </c>
      <c r="Z150" s="712">
        <f t="shared" si="149"/>
        <v>0</v>
      </c>
      <c r="AA150" s="712">
        <f t="shared" si="149"/>
        <v>0</v>
      </c>
      <c r="AB150" s="712">
        <f t="shared" si="149"/>
        <v>0</v>
      </c>
      <c r="AC150" s="712">
        <f t="shared" si="149"/>
        <v>0</v>
      </c>
      <c r="AD150" s="712">
        <f t="shared" si="149"/>
        <v>0</v>
      </c>
      <c r="AE150" s="712">
        <f t="shared" si="149"/>
        <v>0</v>
      </c>
      <c r="AF150" s="712">
        <f t="shared" si="149"/>
        <v>0</v>
      </c>
      <c r="AG150" s="712">
        <f t="shared" si="149"/>
        <v>0</v>
      </c>
      <c r="AH150" s="712">
        <f t="shared" si="149"/>
        <v>0</v>
      </c>
      <c r="AI150" s="712">
        <f t="shared" si="149"/>
        <v>0</v>
      </c>
      <c r="AJ150" s="712">
        <f t="shared" si="149"/>
        <v>0</v>
      </c>
      <c r="AK150" s="712">
        <f t="shared" si="149"/>
        <v>0</v>
      </c>
      <c r="AL150" s="712">
        <f t="shared" si="149"/>
        <v>0</v>
      </c>
      <c r="AM150" s="712">
        <f t="shared" si="149"/>
        <v>0</v>
      </c>
      <c r="AN150" s="712">
        <f t="shared" si="149"/>
        <v>0</v>
      </c>
      <c r="AO150" s="712">
        <f t="shared" si="149"/>
        <v>0</v>
      </c>
      <c r="AP150" s="712">
        <f t="shared" si="149"/>
        <v>0</v>
      </c>
      <c r="AQ150" s="712">
        <f t="shared" si="149"/>
        <v>0</v>
      </c>
      <c r="AR150" s="712">
        <f t="shared" si="149"/>
        <v>0</v>
      </c>
      <c r="AS150" s="712">
        <f t="shared" si="149"/>
        <v>0</v>
      </c>
      <c r="AT150" s="712">
        <f t="shared" si="149"/>
        <v>0</v>
      </c>
      <c r="AU150" s="712">
        <f t="shared" si="149"/>
        <v>0</v>
      </c>
      <c r="AV150" s="712">
        <f t="shared" si="149"/>
        <v>0</v>
      </c>
      <c r="AW150" s="712">
        <f t="shared" si="149"/>
        <v>0</v>
      </c>
      <c r="AX150" s="712">
        <f t="shared" si="149"/>
        <v>0</v>
      </c>
      <c r="AY150" s="712">
        <f t="shared" si="149"/>
        <v>0</v>
      </c>
      <c r="AZ150" s="712">
        <f t="shared" si="149"/>
        <v>0</v>
      </c>
      <c r="BA150" s="712">
        <f t="shared" si="149"/>
        <v>0</v>
      </c>
      <c r="BB150" s="712">
        <f t="shared" si="149"/>
        <v>0</v>
      </c>
      <c r="BC150" s="712">
        <f t="shared" si="149"/>
        <v>0</v>
      </c>
      <c r="BD150" s="712">
        <f t="shared" si="149"/>
        <v>0</v>
      </c>
      <c r="BE150" s="712">
        <f t="shared" si="149"/>
        <v>0</v>
      </c>
      <c r="BF150" s="712">
        <f t="shared" si="149"/>
        <v>0</v>
      </c>
      <c r="BG150" s="712">
        <f t="shared" si="149"/>
        <v>0</v>
      </c>
      <c r="BH150" s="712">
        <f t="shared" si="149"/>
        <v>0</v>
      </c>
      <c r="BI150" s="712">
        <f t="shared" si="149"/>
        <v>0</v>
      </c>
      <c r="BJ150" s="712">
        <f t="shared" si="149"/>
        <v>0</v>
      </c>
      <c r="BK150" s="712">
        <f t="shared" si="149"/>
        <v>0</v>
      </c>
      <c r="BL150" s="712">
        <f t="shared" si="149"/>
        <v>0</v>
      </c>
      <c r="BM150" s="712">
        <f t="shared" si="149"/>
        <v>0</v>
      </c>
      <c r="BN150" s="712">
        <f t="shared" si="149"/>
        <v>0</v>
      </c>
      <c r="BO150" s="712">
        <f t="shared" si="149"/>
        <v>0</v>
      </c>
      <c r="BP150" s="712">
        <f t="shared" si="149"/>
        <v>0</v>
      </c>
      <c r="BQ150" s="712">
        <f t="shared" si="149"/>
        <v>0</v>
      </c>
      <c r="BR150" s="712">
        <f t="shared" si="149"/>
        <v>0</v>
      </c>
      <c r="BS150" s="712">
        <f t="shared" si="149"/>
        <v>0</v>
      </c>
      <c r="BT150" s="712">
        <f t="shared" si="149"/>
        <v>0</v>
      </c>
      <c r="BU150" s="712">
        <f t="shared" si="149"/>
        <v>0</v>
      </c>
      <c r="BV150" s="712">
        <f t="shared" si="149"/>
        <v>0</v>
      </c>
      <c r="BW150" s="712">
        <f t="shared" si="149"/>
        <v>0</v>
      </c>
      <c r="BX150" s="712">
        <f t="shared" ref="BX150:DF150" si="150">BX125</f>
        <v>0</v>
      </c>
      <c r="BY150" s="712">
        <f t="shared" si="150"/>
        <v>0</v>
      </c>
      <c r="BZ150" s="712">
        <f t="shared" si="150"/>
        <v>0</v>
      </c>
      <c r="CA150" s="712">
        <f t="shared" si="150"/>
        <v>0</v>
      </c>
      <c r="CB150" s="712">
        <f t="shared" si="150"/>
        <v>0</v>
      </c>
      <c r="CC150" s="712">
        <f t="shared" si="150"/>
        <v>0</v>
      </c>
      <c r="CD150" s="712">
        <f t="shared" si="150"/>
        <v>0</v>
      </c>
      <c r="CE150" s="712">
        <f t="shared" si="150"/>
        <v>0</v>
      </c>
      <c r="CF150" s="712">
        <f t="shared" si="150"/>
        <v>0</v>
      </c>
      <c r="CG150" s="712">
        <f t="shared" si="150"/>
        <v>0</v>
      </c>
      <c r="CH150" s="712">
        <f t="shared" si="150"/>
        <v>0</v>
      </c>
      <c r="CI150" s="712">
        <f t="shared" si="150"/>
        <v>0</v>
      </c>
      <c r="CJ150" s="712">
        <f t="shared" si="150"/>
        <v>0</v>
      </c>
      <c r="CK150" s="712">
        <f t="shared" si="150"/>
        <v>0</v>
      </c>
      <c r="CL150" s="712">
        <f t="shared" si="150"/>
        <v>0</v>
      </c>
      <c r="CM150" s="712">
        <f t="shared" si="150"/>
        <v>0</v>
      </c>
      <c r="CN150" s="712">
        <f t="shared" si="150"/>
        <v>0</v>
      </c>
      <c r="CO150" s="712">
        <f t="shared" si="150"/>
        <v>0</v>
      </c>
      <c r="CP150" s="712">
        <f t="shared" si="150"/>
        <v>0</v>
      </c>
      <c r="CQ150" s="712">
        <f t="shared" si="150"/>
        <v>0</v>
      </c>
      <c r="CR150" s="712">
        <f t="shared" si="150"/>
        <v>0</v>
      </c>
      <c r="CS150" s="712">
        <f t="shared" si="150"/>
        <v>0</v>
      </c>
      <c r="CT150" s="712">
        <f t="shared" si="150"/>
        <v>0</v>
      </c>
      <c r="CU150" s="712">
        <f t="shared" si="150"/>
        <v>0</v>
      </c>
      <c r="CV150" s="712">
        <f t="shared" si="150"/>
        <v>0</v>
      </c>
      <c r="CW150" s="712">
        <f t="shared" si="150"/>
        <v>0</v>
      </c>
      <c r="CX150" s="712">
        <f t="shared" si="150"/>
        <v>0</v>
      </c>
      <c r="CY150" s="712">
        <f t="shared" si="150"/>
        <v>0</v>
      </c>
      <c r="CZ150" s="712">
        <f t="shared" si="150"/>
        <v>0</v>
      </c>
      <c r="DA150" s="712">
        <f t="shared" si="150"/>
        <v>0</v>
      </c>
      <c r="DB150" s="712">
        <f t="shared" si="150"/>
        <v>0</v>
      </c>
      <c r="DC150" s="712">
        <f t="shared" si="150"/>
        <v>0</v>
      </c>
      <c r="DD150" s="712">
        <f t="shared" si="150"/>
        <v>0</v>
      </c>
      <c r="DE150" s="712">
        <f t="shared" si="150"/>
        <v>0</v>
      </c>
      <c r="DF150" s="712">
        <f t="shared" si="150"/>
        <v>0</v>
      </c>
    </row>
    <row r="151" spans="1:5578" s="404" customFormat="1" ht="11.1" customHeight="1">
      <c r="B151" s="520"/>
      <c r="C151" s="521"/>
      <c r="D151" s="450"/>
      <c r="E151" s="522"/>
      <c r="F151" s="523"/>
      <c r="G151" s="523"/>
      <c r="H151" s="524"/>
      <c r="I151" s="274">
        <f>IFERROR(AVERAGEIF(K151:DF151,"&lt;&gt;0"),0)</f>
        <v>0</v>
      </c>
      <c r="J151" s="408"/>
      <c r="K151" s="426"/>
      <c r="L151" s="426"/>
      <c r="M151" s="426"/>
      <c r="N151" s="426"/>
      <c r="O151" s="426"/>
      <c r="P151" s="426"/>
      <c r="Q151" s="426"/>
      <c r="R151" s="426"/>
      <c r="S151" s="426"/>
      <c r="T151" s="426"/>
      <c r="U151" s="426"/>
      <c r="V151" s="426"/>
      <c r="W151" s="426"/>
      <c r="X151" s="426"/>
      <c r="Y151" s="426"/>
      <c r="Z151" s="426"/>
      <c r="AA151" s="426"/>
      <c r="AB151" s="426"/>
      <c r="AC151" s="426"/>
      <c r="AD151" s="426"/>
      <c r="AE151" s="426"/>
      <c r="AF151" s="426"/>
      <c r="AG151" s="426"/>
      <c r="AH151" s="426"/>
      <c r="AI151" s="426"/>
      <c r="AJ151" s="426"/>
      <c r="AK151" s="426"/>
      <c r="AL151" s="426"/>
      <c r="AM151" s="426"/>
      <c r="AN151" s="426"/>
      <c r="AO151" s="426"/>
      <c r="AP151" s="426"/>
      <c r="AQ151" s="426"/>
      <c r="AR151" s="426"/>
      <c r="AS151" s="426"/>
      <c r="AT151" s="426"/>
      <c r="AU151" s="426"/>
      <c r="AV151" s="426"/>
      <c r="AW151" s="426"/>
      <c r="AX151" s="426"/>
      <c r="AY151" s="426"/>
      <c r="AZ151" s="426"/>
      <c r="BA151" s="426"/>
      <c r="BB151" s="426"/>
      <c r="BC151" s="426"/>
      <c r="BD151" s="426"/>
      <c r="BE151" s="426"/>
      <c r="BF151" s="426"/>
      <c r="BG151" s="426"/>
      <c r="BH151" s="426"/>
      <c r="BI151" s="426"/>
      <c r="BJ151" s="426"/>
      <c r="BK151" s="426"/>
      <c r="BL151" s="426"/>
      <c r="BM151" s="426"/>
      <c r="BN151" s="426"/>
      <c r="BO151" s="426"/>
      <c r="BP151" s="426"/>
      <c r="BQ151" s="426"/>
      <c r="BR151" s="426"/>
      <c r="BS151" s="426"/>
      <c r="BT151" s="426"/>
      <c r="BU151" s="426"/>
      <c r="BV151" s="426"/>
      <c r="BW151" s="426"/>
      <c r="BX151" s="426"/>
      <c r="BY151" s="426"/>
      <c r="BZ151" s="426"/>
      <c r="CA151" s="426"/>
      <c r="CB151" s="426"/>
      <c r="CC151" s="426"/>
      <c r="CD151" s="426"/>
      <c r="CE151" s="426"/>
      <c r="CF151" s="426"/>
      <c r="CG151" s="426"/>
      <c r="CH151" s="426"/>
      <c r="CI151" s="426"/>
      <c r="CJ151" s="426"/>
      <c r="CK151" s="426"/>
      <c r="CL151" s="426"/>
      <c r="CM151" s="426"/>
      <c r="CN151" s="426"/>
      <c r="CO151" s="426"/>
      <c r="CP151" s="426"/>
      <c r="CQ151" s="426"/>
      <c r="CR151" s="426"/>
      <c r="CS151" s="426"/>
      <c r="CT151" s="426"/>
      <c r="CU151" s="426"/>
      <c r="CV151" s="426"/>
      <c r="CW151" s="426"/>
      <c r="CX151" s="426"/>
      <c r="CY151" s="426"/>
      <c r="CZ151" s="426"/>
      <c r="DA151" s="426"/>
      <c r="DB151" s="426"/>
      <c r="DC151" s="426"/>
      <c r="DD151" s="426"/>
      <c r="DE151" s="426"/>
      <c r="DF151" s="426"/>
      <c r="DG151" s="423"/>
      <c r="DH151" s="423"/>
      <c r="DI151" s="423"/>
      <c r="DJ151" s="423"/>
      <c r="DK151" s="423"/>
      <c r="DL151" s="423"/>
      <c r="DM151" s="423"/>
      <c r="DN151" s="423"/>
      <c r="DO151" s="423"/>
      <c r="DP151" s="423"/>
      <c r="DQ151" s="423"/>
      <c r="DR151" s="423"/>
      <c r="DS151" s="423"/>
      <c r="DT151" s="423"/>
      <c r="DU151" s="423"/>
      <c r="DV151" s="423"/>
      <c r="DW151" s="423"/>
      <c r="DX151" s="423"/>
      <c r="DY151" s="423"/>
      <c r="DZ151" s="423"/>
      <c r="EA151" s="423"/>
      <c r="EB151" s="423"/>
      <c r="EC151" s="423"/>
      <c r="ED151" s="423"/>
      <c r="EE151" s="423"/>
      <c r="EF151" s="423"/>
      <c r="EG151" s="423"/>
      <c r="EH151" s="423"/>
      <c r="EI151" s="423"/>
      <c r="EJ151" s="423"/>
      <c r="EK151" s="423"/>
      <c r="EL151" s="423"/>
      <c r="EM151" s="423"/>
      <c r="EN151" s="423"/>
      <c r="EO151" s="423"/>
      <c r="EP151" s="423"/>
      <c r="EQ151" s="423"/>
      <c r="ER151" s="423"/>
      <c r="ES151" s="423"/>
      <c r="ET151" s="423"/>
      <c r="EU151" s="423"/>
      <c r="EV151" s="423"/>
      <c r="EW151" s="423"/>
      <c r="EX151" s="423"/>
      <c r="EY151" s="423"/>
      <c r="EZ151" s="423"/>
      <c r="FA151" s="423"/>
      <c r="FB151" s="423"/>
      <c r="FC151" s="423"/>
      <c r="FD151" s="423"/>
      <c r="FE151" s="423"/>
      <c r="FF151" s="423"/>
      <c r="FG151" s="423"/>
      <c r="FH151" s="423"/>
      <c r="FI151" s="423"/>
      <c r="FJ151" s="423"/>
      <c r="FK151" s="423"/>
      <c r="FL151" s="423"/>
      <c r="FM151" s="423"/>
      <c r="FN151" s="423"/>
      <c r="FO151" s="423"/>
      <c r="FP151" s="423"/>
      <c r="FQ151" s="423"/>
      <c r="FR151" s="423"/>
      <c r="FS151" s="423"/>
      <c r="FT151" s="423"/>
      <c r="FU151" s="423"/>
      <c r="FV151" s="423"/>
      <c r="FW151" s="423"/>
      <c r="FX151" s="423"/>
      <c r="FY151" s="423"/>
      <c r="FZ151" s="423"/>
      <c r="GA151" s="423"/>
      <c r="GB151" s="423"/>
      <c r="GC151" s="423"/>
      <c r="GD151" s="423"/>
      <c r="GE151" s="423"/>
      <c r="GF151" s="423"/>
      <c r="GG151" s="423"/>
      <c r="GH151" s="423"/>
      <c r="GI151" s="423"/>
      <c r="GJ151" s="423"/>
      <c r="GK151" s="423"/>
      <c r="GL151" s="423"/>
      <c r="GM151" s="423"/>
      <c r="GN151" s="423"/>
      <c r="GO151" s="423"/>
      <c r="GP151" s="423"/>
      <c r="GQ151" s="423"/>
      <c r="GR151" s="423"/>
      <c r="GS151" s="423"/>
      <c r="GT151" s="423"/>
      <c r="GU151" s="423"/>
      <c r="GV151" s="423"/>
      <c r="GW151" s="423"/>
      <c r="GX151" s="423"/>
      <c r="GY151" s="423"/>
      <c r="GZ151" s="423"/>
      <c r="HA151" s="423"/>
      <c r="HB151" s="423"/>
      <c r="HC151" s="423"/>
      <c r="HD151" s="423"/>
      <c r="HE151" s="423"/>
      <c r="HF151" s="423"/>
      <c r="HG151" s="423"/>
      <c r="HH151" s="423"/>
      <c r="HI151" s="423"/>
      <c r="HJ151" s="423"/>
      <c r="HK151" s="423"/>
      <c r="HL151" s="423"/>
      <c r="HM151" s="423"/>
      <c r="HN151" s="423"/>
      <c r="HO151" s="423"/>
      <c r="HP151" s="423"/>
      <c r="HQ151" s="423"/>
      <c r="HR151" s="423"/>
      <c r="HS151" s="423"/>
      <c r="HT151" s="423"/>
      <c r="HU151" s="423"/>
      <c r="HV151" s="423"/>
      <c r="HW151" s="423"/>
      <c r="HX151" s="423"/>
      <c r="HY151" s="423"/>
      <c r="HZ151" s="423"/>
      <c r="IA151" s="423"/>
      <c r="IB151" s="423"/>
      <c r="IC151" s="423"/>
      <c r="ID151" s="423"/>
      <c r="IE151" s="423"/>
      <c r="IF151" s="423"/>
      <c r="IG151" s="423"/>
      <c r="IH151" s="423"/>
      <c r="II151" s="423"/>
      <c r="IJ151" s="423"/>
      <c r="IK151" s="423"/>
      <c r="IL151" s="423"/>
      <c r="IM151" s="423"/>
      <c r="IN151" s="423"/>
      <c r="IO151" s="423"/>
      <c r="IP151" s="423"/>
      <c r="IQ151" s="423"/>
      <c r="IR151" s="423"/>
      <c r="IS151" s="423"/>
      <c r="IT151" s="423"/>
      <c r="IU151" s="423"/>
      <c r="IV151" s="423"/>
      <c r="IW151" s="423"/>
      <c r="IX151" s="423"/>
      <c r="IY151" s="423"/>
      <c r="IZ151" s="423"/>
      <c r="JA151" s="423"/>
      <c r="JB151" s="423"/>
      <c r="JC151" s="423"/>
      <c r="JD151" s="423"/>
      <c r="JE151" s="423"/>
      <c r="JF151" s="423"/>
      <c r="JG151" s="423"/>
      <c r="JH151" s="423"/>
      <c r="JI151" s="423"/>
      <c r="JJ151" s="423"/>
      <c r="JK151" s="423"/>
      <c r="JL151" s="423"/>
      <c r="JM151" s="423"/>
      <c r="JN151" s="423"/>
      <c r="JO151" s="423"/>
      <c r="JP151" s="423"/>
      <c r="JQ151" s="423"/>
      <c r="JR151" s="423"/>
      <c r="JS151" s="423"/>
      <c r="JT151" s="423"/>
      <c r="JU151" s="423"/>
      <c r="JV151" s="423"/>
      <c r="JW151" s="423"/>
      <c r="JX151" s="423"/>
      <c r="JY151" s="423"/>
      <c r="JZ151" s="423"/>
      <c r="KA151" s="423"/>
      <c r="KB151" s="423"/>
      <c r="KC151" s="423"/>
      <c r="KD151" s="423"/>
      <c r="KE151" s="423"/>
      <c r="KF151" s="423"/>
      <c r="KG151" s="423"/>
      <c r="KH151" s="423"/>
      <c r="KI151" s="423"/>
      <c r="KJ151" s="423"/>
      <c r="KK151" s="423"/>
      <c r="KL151" s="423"/>
      <c r="KM151" s="423"/>
      <c r="KN151" s="423"/>
      <c r="KO151" s="423"/>
      <c r="KP151" s="423"/>
      <c r="KQ151" s="423"/>
      <c r="KR151" s="423"/>
      <c r="KS151" s="423"/>
      <c r="KT151" s="423"/>
      <c r="KU151" s="423"/>
      <c r="KV151" s="423"/>
      <c r="KW151" s="423"/>
      <c r="KX151" s="423"/>
      <c r="KY151" s="423"/>
      <c r="KZ151" s="423"/>
      <c r="LA151" s="423"/>
      <c r="LB151" s="423"/>
      <c r="LC151" s="423"/>
      <c r="LD151" s="423"/>
      <c r="LE151" s="423"/>
      <c r="LF151" s="423"/>
      <c r="LG151" s="423"/>
      <c r="LH151" s="423"/>
      <c r="LI151" s="423"/>
      <c r="LJ151" s="423"/>
      <c r="LK151" s="423"/>
      <c r="LL151" s="423"/>
      <c r="LM151" s="423"/>
      <c r="LN151" s="423"/>
      <c r="LO151" s="423"/>
      <c r="LP151" s="423"/>
      <c r="LQ151" s="423"/>
      <c r="LR151" s="423"/>
      <c r="LS151" s="423"/>
      <c r="LT151" s="423"/>
      <c r="LU151" s="423"/>
      <c r="LV151" s="423"/>
      <c r="LW151" s="423"/>
      <c r="LX151" s="423"/>
      <c r="LY151" s="423"/>
      <c r="LZ151" s="423"/>
      <c r="MA151" s="423"/>
      <c r="MB151" s="423"/>
      <c r="MC151" s="423"/>
      <c r="MD151" s="423"/>
      <c r="ME151" s="423"/>
      <c r="MF151" s="423"/>
      <c r="MG151" s="423"/>
      <c r="MH151" s="423"/>
      <c r="MI151" s="423"/>
      <c r="MJ151" s="423"/>
      <c r="MK151" s="423"/>
      <c r="ML151" s="423"/>
      <c r="MM151" s="423"/>
      <c r="MN151" s="423"/>
      <c r="MO151" s="423"/>
      <c r="MP151" s="423"/>
      <c r="MQ151" s="423"/>
      <c r="MR151" s="423"/>
      <c r="MS151" s="423"/>
      <c r="MT151" s="423"/>
      <c r="MU151" s="423"/>
      <c r="MV151" s="423"/>
      <c r="MW151" s="423"/>
      <c r="MX151" s="423"/>
      <c r="MY151" s="423"/>
      <c r="MZ151" s="423"/>
      <c r="NA151" s="423"/>
      <c r="NB151" s="423"/>
      <c r="NC151" s="423"/>
      <c r="ND151" s="423"/>
      <c r="NE151" s="423"/>
      <c r="NF151" s="423"/>
      <c r="NG151" s="423"/>
      <c r="NH151" s="423"/>
      <c r="NI151" s="423"/>
      <c r="NJ151" s="423"/>
      <c r="NK151" s="423"/>
      <c r="NL151" s="423"/>
      <c r="NM151" s="423"/>
      <c r="NN151" s="423"/>
      <c r="NO151" s="423"/>
      <c r="NP151" s="423"/>
      <c r="NQ151" s="423"/>
      <c r="NR151" s="423"/>
      <c r="NS151" s="423"/>
      <c r="NT151" s="423"/>
      <c r="NU151" s="423"/>
      <c r="NV151" s="423"/>
      <c r="NW151" s="423"/>
      <c r="NX151" s="423"/>
      <c r="NY151" s="423"/>
      <c r="NZ151" s="423"/>
      <c r="OA151" s="423"/>
      <c r="OB151" s="423"/>
      <c r="OC151" s="423"/>
      <c r="OD151" s="423"/>
      <c r="OE151" s="423"/>
      <c r="OF151" s="423"/>
      <c r="OG151" s="423"/>
      <c r="OH151" s="423"/>
      <c r="OI151" s="423"/>
      <c r="OJ151" s="423"/>
      <c r="OK151" s="423"/>
      <c r="OL151" s="423"/>
      <c r="OM151" s="423"/>
      <c r="ON151" s="423"/>
      <c r="OO151" s="423"/>
      <c r="OP151" s="423"/>
      <c r="OQ151" s="423"/>
      <c r="OR151" s="423"/>
      <c r="OS151" s="423"/>
      <c r="OT151" s="423"/>
      <c r="OU151" s="423"/>
      <c r="OV151" s="423"/>
      <c r="OW151" s="423"/>
      <c r="OX151" s="423"/>
      <c r="OY151" s="423"/>
      <c r="OZ151" s="423"/>
      <c r="PA151" s="423"/>
      <c r="PB151" s="423"/>
      <c r="PC151" s="423"/>
      <c r="PD151" s="423"/>
      <c r="PE151" s="423"/>
      <c r="PF151" s="423"/>
      <c r="PG151" s="423"/>
      <c r="PH151" s="423"/>
      <c r="PI151" s="423"/>
      <c r="PJ151" s="423"/>
      <c r="PK151" s="423"/>
      <c r="PL151" s="423"/>
      <c r="PM151" s="423"/>
      <c r="PN151" s="423"/>
      <c r="PO151" s="423"/>
      <c r="PP151" s="423"/>
      <c r="PQ151" s="423"/>
      <c r="PR151" s="423"/>
      <c r="PS151" s="423"/>
      <c r="PT151" s="423"/>
      <c r="PU151" s="423"/>
      <c r="PV151" s="423"/>
      <c r="PW151" s="423"/>
      <c r="PX151" s="423"/>
      <c r="PY151" s="423"/>
      <c r="PZ151" s="423"/>
      <c r="QA151" s="423"/>
      <c r="QB151" s="423"/>
      <c r="QC151" s="423"/>
      <c r="QD151" s="423"/>
      <c r="QE151" s="423"/>
      <c r="QF151" s="423"/>
      <c r="QG151" s="423"/>
      <c r="QH151" s="423"/>
      <c r="QI151" s="423"/>
      <c r="QJ151" s="423"/>
      <c r="QK151" s="423"/>
      <c r="QL151" s="423"/>
      <c r="QM151" s="423"/>
      <c r="QN151" s="423"/>
      <c r="QO151" s="423"/>
      <c r="QP151" s="423"/>
      <c r="QQ151" s="423"/>
      <c r="QR151" s="423"/>
      <c r="QS151" s="423"/>
      <c r="QT151" s="423"/>
      <c r="QU151" s="423"/>
      <c r="QV151" s="423"/>
      <c r="QW151" s="423"/>
      <c r="QX151" s="423"/>
      <c r="QY151" s="423"/>
      <c r="QZ151" s="423"/>
      <c r="RA151" s="423"/>
      <c r="RB151" s="423"/>
      <c r="RC151" s="423"/>
      <c r="RD151" s="423"/>
      <c r="RE151" s="423"/>
      <c r="RF151" s="423"/>
      <c r="RG151" s="423"/>
      <c r="RH151" s="423"/>
      <c r="RI151" s="423"/>
      <c r="RJ151" s="423"/>
      <c r="RK151" s="423"/>
      <c r="RL151" s="423"/>
      <c r="RM151" s="423"/>
      <c r="RN151" s="423"/>
      <c r="RO151" s="423"/>
      <c r="RP151" s="423"/>
      <c r="RQ151" s="423"/>
      <c r="RR151" s="423"/>
      <c r="RS151" s="423"/>
      <c r="RT151" s="423"/>
      <c r="RU151" s="423"/>
      <c r="RV151" s="423"/>
      <c r="RW151" s="423"/>
      <c r="RX151" s="423"/>
      <c r="RY151" s="423"/>
      <c r="RZ151" s="423"/>
      <c r="SA151" s="423"/>
      <c r="SB151" s="423"/>
      <c r="SC151" s="423"/>
      <c r="SD151" s="423"/>
      <c r="SE151" s="423"/>
      <c r="SF151" s="423"/>
      <c r="SG151" s="423"/>
      <c r="SH151" s="423"/>
      <c r="SI151" s="423"/>
      <c r="SJ151" s="423"/>
      <c r="SK151" s="423"/>
      <c r="SL151" s="423"/>
      <c r="SM151" s="423"/>
      <c r="SN151" s="423"/>
      <c r="SO151" s="423"/>
      <c r="SP151" s="423"/>
      <c r="SQ151" s="423"/>
      <c r="SR151" s="423"/>
      <c r="SS151" s="423"/>
      <c r="ST151" s="423"/>
      <c r="SU151" s="423"/>
      <c r="SV151" s="423"/>
      <c r="SW151" s="423"/>
      <c r="SX151" s="423"/>
      <c r="SY151" s="423"/>
      <c r="SZ151" s="423"/>
      <c r="TA151" s="423"/>
      <c r="TB151" s="423"/>
      <c r="TC151" s="423"/>
      <c r="TD151" s="423"/>
      <c r="TE151" s="423"/>
      <c r="TF151" s="423"/>
      <c r="TG151" s="423"/>
      <c r="TH151" s="423"/>
      <c r="TI151" s="423"/>
      <c r="TJ151" s="423"/>
      <c r="TK151" s="423"/>
      <c r="TL151" s="423"/>
      <c r="TM151" s="423"/>
      <c r="TN151" s="423"/>
      <c r="TO151" s="423"/>
      <c r="TP151" s="423"/>
      <c r="TQ151" s="423"/>
      <c r="TR151" s="423"/>
      <c r="TS151" s="423"/>
      <c r="TT151" s="423"/>
      <c r="TU151" s="423"/>
      <c r="TV151" s="423"/>
      <c r="TW151" s="423"/>
      <c r="TX151" s="423"/>
      <c r="TY151" s="423"/>
      <c r="TZ151" s="423"/>
      <c r="UA151" s="423"/>
      <c r="UB151" s="423"/>
      <c r="UC151" s="423"/>
      <c r="UD151" s="423"/>
      <c r="UE151" s="423"/>
      <c r="UF151" s="423"/>
      <c r="UG151" s="423"/>
      <c r="UH151" s="423"/>
      <c r="UI151" s="423"/>
      <c r="UJ151" s="423"/>
      <c r="UK151" s="423"/>
      <c r="UL151" s="423"/>
      <c r="UM151" s="423"/>
      <c r="UN151" s="423"/>
      <c r="UO151" s="423"/>
      <c r="UP151" s="423"/>
      <c r="UQ151" s="423"/>
      <c r="UR151" s="423"/>
      <c r="US151" s="423"/>
      <c r="UT151" s="423"/>
      <c r="UU151" s="423"/>
      <c r="UV151" s="423"/>
      <c r="UW151" s="423"/>
      <c r="UX151" s="423"/>
      <c r="UY151" s="423"/>
      <c r="UZ151" s="423"/>
      <c r="VA151" s="423"/>
      <c r="VB151" s="423"/>
      <c r="VC151" s="423"/>
      <c r="VD151" s="423"/>
      <c r="VE151" s="423"/>
      <c r="VF151" s="423"/>
      <c r="VG151" s="423"/>
      <c r="VH151" s="423"/>
      <c r="VI151" s="423"/>
      <c r="VJ151" s="423"/>
      <c r="VK151" s="423"/>
      <c r="VL151" s="423"/>
      <c r="VM151" s="423"/>
      <c r="VN151" s="423"/>
      <c r="VO151" s="423"/>
      <c r="VP151" s="423"/>
      <c r="VQ151" s="423"/>
      <c r="VR151" s="423"/>
      <c r="VS151" s="423"/>
      <c r="VT151" s="423"/>
      <c r="VU151" s="423"/>
      <c r="VV151" s="423"/>
      <c r="VW151" s="423"/>
      <c r="VX151" s="423"/>
      <c r="VY151" s="423"/>
      <c r="VZ151" s="423"/>
      <c r="WA151" s="423"/>
      <c r="WB151" s="423"/>
      <c r="WC151" s="423"/>
      <c r="WD151" s="423"/>
      <c r="WE151" s="423"/>
      <c r="WF151" s="423"/>
      <c r="WG151" s="423"/>
      <c r="WH151" s="423"/>
      <c r="WI151" s="423"/>
      <c r="WJ151" s="423"/>
      <c r="WK151" s="423"/>
      <c r="WL151" s="423"/>
      <c r="WM151" s="423"/>
      <c r="WN151" s="423"/>
      <c r="WO151" s="423"/>
      <c r="WP151" s="423"/>
      <c r="WQ151" s="423"/>
      <c r="WR151" s="423"/>
      <c r="WS151" s="423"/>
      <c r="WT151" s="423"/>
      <c r="WU151" s="423"/>
      <c r="WV151" s="423"/>
      <c r="WW151" s="423"/>
      <c r="WX151" s="423"/>
      <c r="WY151" s="423"/>
      <c r="WZ151" s="423"/>
      <c r="XA151" s="423"/>
      <c r="XB151" s="423"/>
      <c r="XC151" s="423"/>
      <c r="XD151" s="423"/>
      <c r="XE151" s="423"/>
      <c r="XF151" s="423"/>
      <c r="XG151" s="423"/>
      <c r="XH151" s="423"/>
      <c r="XI151" s="423"/>
      <c r="XJ151" s="423"/>
      <c r="XK151" s="423"/>
      <c r="XL151" s="423"/>
      <c r="XM151" s="423"/>
      <c r="XN151" s="423"/>
      <c r="XO151" s="423"/>
      <c r="XP151" s="423"/>
      <c r="XQ151" s="423"/>
      <c r="XR151" s="423"/>
      <c r="XS151" s="423"/>
      <c r="XT151" s="423"/>
      <c r="XU151" s="423"/>
      <c r="XV151" s="423"/>
      <c r="XW151" s="423"/>
      <c r="XX151" s="423"/>
      <c r="XY151" s="423"/>
      <c r="XZ151" s="423"/>
      <c r="YA151" s="423"/>
      <c r="YB151" s="423"/>
      <c r="YC151" s="423"/>
      <c r="YD151" s="423"/>
      <c r="YE151" s="423"/>
      <c r="YF151" s="423"/>
      <c r="YG151" s="423"/>
      <c r="YH151" s="423"/>
      <c r="YI151" s="423"/>
      <c r="YJ151" s="423"/>
      <c r="YK151" s="423"/>
      <c r="YL151" s="423"/>
      <c r="YM151" s="423"/>
      <c r="YN151" s="423"/>
      <c r="YO151" s="423"/>
      <c r="YP151" s="423"/>
      <c r="YQ151" s="423"/>
      <c r="YR151" s="423"/>
      <c r="YS151" s="423"/>
      <c r="YT151" s="423"/>
      <c r="YU151" s="423"/>
      <c r="YV151" s="423"/>
      <c r="YW151" s="423"/>
      <c r="YX151" s="423"/>
      <c r="YY151" s="423"/>
      <c r="YZ151" s="423"/>
      <c r="ZA151" s="423"/>
      <c r="ZB151" s="423"/>
      <c r="ZC151" s="423"/>
      <c r="ZD151" s="423"/>
      <c r="ZE151" s="423"/>
      <c r="ZF151" s="423"/>
      <c r="ZG151" s="423"/>
      <c r="ZH151" s="423"/>
      <c r="ZI151" s="423"/>
      <c r="ZJ151" s="423"/>
      <c r="ZK151" s="423"/>
      <c r="ZL151" s="423"/>
      <c r="ZM151" s="423"/>
      <c r="ZN151" s="423"/>
      <c r="ZO151" s="423"/>
      <c r="ZP151" s="423"/>
      <c r="ZQ151" s="423"/>
      <c r="ZR151" s="423"/>
      <c r="ZS151" s="423"/>
      <c r="ZT151" s="423"/>
      <c r="ZU151" s="423"/>
      <c r="ZV151" s="423"/>
      <c r="ZW151" s="423"/>
      <c r="ZX151" s="423"/>
      <c r="ZY151" s="423"/>
      <c r="ZZ151" s="423"/>
      <c r="AAA151" s="423"/>
      <c r="AAB151" s="423"/>
      <c r="AAC151" s="423"/>
      <c r="AAD151" s="423"/>
      <c r="AAE151" s="423"/>
      <c r="AAF151" s="423"/>
      <c r="AAG151" s="423"/>
      <c r="AAH151" s="423"/>
      <c r="AAI151" s="423"/>
      <c r="AAJ151" s="423"/>
      <c r="AAK151" s="423"/>
      <c r="AAL151" s="423"/>
      <c r="AAM151" s="423"/>
      <c r="AAN151" s="423"/>
      <c r="AAO151" s="423"/>
      <c r="AAP151" s="423"/>
      <c r="AAQ151" s="423"/>
      <c r="AAR151" s="423"/>
      <c r="AAS151" s="423"/>
      <c r="AAT151" s="423"/>
      <c r="AAU151" s="423"/>
      <c r="AAV151" s="423"/>
      <c r="AAW151" s="423"/>
      <c r="AAX151" s="423"/>
      <c r="AAY151" s="423"/>
      <c r="AAZ151" s="423"/>
      <c r="ABA151" s="423"/>
      <c r="ABB151" s="423"/>
      <c r="ABC151" s="423"/>
      <c r="ABD151" s="423"/>
      <c r="ABE151" s="423"/>
      <c r="ABF151" s="423"/>
      <c r="ABG151" s="423"/>
      <c r="ABH151" s="423"/>
      <c r="ABI151" s="423"/>
      <c r="ABJ151" s="423"/>
      <c r="ABK151" s="423"/>
      <c r="ABL151" s="423"/>
      <c r="ABM151" s="423"/>
      <c r="ABN151" s="423"/>
      <c r="ABO151" s="423"/>
      <c r="ABP151" s="423"/>
      <c r="ABQ151" s="423"/>
      <c r="ABR151" s="423"/>
      <c r="ABS151" s="423"/>
      <c r="ABT151" s="423"/>
      <c r="ABU151" s="423"/>
      <c r="ABV151" s="423"/>
      <c r="ABW151" s="423"/>
      <c r="ABX151" s="423"/>
      <c r="ABY151" s="423"/>
      <c r="ABZ151" s="423"/>
      <c r="ACA151" s="423"/>
      <c r="ACB151" s="423"/>
      <c r="ACC151" s="423"/>
      <c r="ACD151" s="423"/>
      <c r="ACE151" s="423"/>
      <c r="ACF151" s="423"/>
      <c r="ACG151" s="423"/>
      <c r="ACH151" s="423"/>
      <c r="ACI151" s="423"/>
      <c r="ACJ151" s="423"/>
      <c r="ACK151" s="423"/>
      <c r="ACL151" s="423"/>
      <c r="ACM151" s="423"/>
      <c r="ACN151" s="423"/>
      <c r="ACO151" s="423"/>
      <c r="ACP151" s="423"/>
      <c r="ACQ151" s="423"/>
      <c r="ACR151" s="423"/>
      <c r="ACS151" s="423"/>
      <c r="ACT151" s="423"/>
      <c r="ACU151" s="423"/>
      <c r="ACV151" s="423"/>
      <c r="ACW151" s="423"/>
      <c r="ACX151" s="423"/>
      <c r="ACY151" s="423"/>
      <c r="ACZ151" s="423"/>
      <c r="ADA151" s="423"/>
      <c r="ADB151" s="423"/>
      <c r="ADC151" s="423"/>
      <c r="ADD151" s="423"/>
      <c r="ADE151" s="423"/>
      <c r="ADF151" s="423"/>
      <c r="ADG151" s="423"/>
      <c r="ADH151" s="423"/>
      <c r="ADI151" s="423"/>
      <c r="ADJ151" s="423"/>
      <c r="ADK151" s="423"/>
      <c r="ADL151" s="423"/>
      <c r="ADM151" s="423"/>
      <c r="ADN151" s="423"/>
      <c r="ADO151" s="423"/>
      <c r="ADP151" s="423"/>
      <c r="ADQ151" s="423"/>
      <c r="ADR151" s="423"/>
      <c r="ADS151" s="423"/>
      <c r="ADT151" s="423"/>
      <c r="ADU151" s="423"/>
      <c r="ADV151" s="423"/>
      <c r="ADW151" s="423"/>
      <c r="ADX151" s="423"/>
      <c r="ADY151" s="423"/>
      <c r="ADZ151" s="423"/>
      <c r="AEA151" s="423"/>
      <c r="AEB151" s="423"/>
      <c r="AEC151" s="423"/>
      <c r="AED151" s="423"/>
      <c r="AEE151" s="423"/>
      <c r="AEF151" s="423"/>
      <c r="AEG151" s="423"/>
      <c r="AEH151" s="423"/>
      <c r="AEI151" s="423"/>
      <c r="AEJ151" s="423"/>
      <c r="AEK151" s="423"/>
      <c r="AEL151" s="423"/>
      <c r="AEM151" s="423"/>
      <c r="AEN151" s="423"/>
      <c r="AEO151" s="423"/>
      <c r="AEP151" s="423"/>
      <c r="AEQ151" s="423"/>
      <c r="AER151" s="423"/>
      <c r="AES151" s="423"/>
      <c r="AET151" s="423"/>
      <c r="AEU151" s="423"/>
      <c r="AEV151" s="423"/>
      <c r="AEW151" s="423"/>
      <c r="AEX151" s="423"/>
      <c r="AEY151" s="423"/>
      <c r="AEZ151" s="423"/>
      <c r="AFA151" s="423"/>
      <c r="AFB151" s="423"/>
      <c r="AFC151" s="423"/>
      <c r="AFD151" s="423"/>
      <c r="AFE151" s="423"/>
      <c r="AFF151" s="423"/>
      <c r="AFG151" s="423"/>
      <c r="AFH151" s="423"/>
      <c r="AFI151" s="423"/>
      <c r="AFJ151" s="423"/>
      <c r="AFK151" s="423"/>
      <c r="AFL151" s="423"/>
      <c r="AFM151" s="423"/>
      <c r="AFN151" s="423"/>
      <c r="AFO151" s="423"/>
      <c r="AFP151" s="423"/>
      <c r="AFQ151" s="423"/>
      <c r="AFR151" s="423"/>
      <c r="AFS151" s="423"/>
      <c r="AFT151" s="423"/>
      <c r="AFU151" s="423"/>
      <c r="AFV151" s="423"/>
      <c r="AFW151" s="423"/>
      <c r="AFX151" s="423"/>
      <c r="AFY151" s="423"/>
      <c r="AFZ151" s="423"/>
      <c r="AGA151" s="423"/>
      <c r="AGB151" s="423"/>
      <c r="AGC151" s="423"/>
      <c r="AGD151" s="423"/>
      <c r="AGE151" s="423"/>
      <c r="AGF151" s="423"/>
      <c r="AGG151" s="423"/>
      <c r="AGH151" s="423"/>
      <c r="AGI151" s="423"/>
      <c r="AGJ151" s="423"/>
      <c r="AGK151" s="423"/>
      <c r="AGL151" s="423"/>
      <c r="AGM151" s="423"/>
      <c r="AGN151" s="423"/>
      <c r="AGO151" s="423"/>
      <c r="AGP151" s="423"/>
      <c r="AGQ151" s="423"/>
      <c r="AGR151" s="423"/>
      <c r="AGS151" s="423"/>
      <c r="AGT151" s="423"/>
      <c r="AGU151" s="423"/>
      <c r="AGV151" s="423"/>
      <c r="AGW151" s="423"/>
      <c r="AGX151" s="423"/>
      <c r="AGY151" s="423"/>
      <c r="AGZ151" s="423"/>
      <c r="AHA151" s="423"/>
      <c r="AHB151" s="423"/>
      <c r="AHC151" s="423"/>
      <c r="AHD151" s="423"/>
      <c r="AHE151" s="423"/>
      <c r="AHF151" s="423"/>
      <c r="AHG151" s="423"/>
      <c r="AHH151" s="423"/>
      <c r="AHI151" s="423"/>
      <c r="AHJ151" s="423"/>
      <c r="AHK151" s="423"/>
      <c r="AHL151" s="423"/>
      <c r="AHM151" s="423"/>
      <c r="AHN151" s="423"/>
      <c r="AHO151" s="423"/>
      <c r="AHP151" s="423"/>
      <c r="AHQ151" s="423"/>
      <c r="AHR151" s="423"/>
      <c r="AHS151" s="423"/>
      <c r="AHT151" s="423"/>
      <c r="AHU151" s="423"/>
      <c r="AHV151" s="423"/>
      <c r="AHW151" s="423"/>
      <c r="AHX151" s="423"/>
      <c r="AHY151" s="423"/>
      <c r="AHZ151" s="423"/>
      <c r="AIA151" s="423"/>
      <c r="AIB151" s="423"/>
      <c r="AIC151" s="423"/>
      <c r="AID151" s="423"/>
      <c r="AIE151" s="423"/>
      <c r="AIF151" s="423"/>
      <c r="AIG151" s="423"/>
      <c r="AIH151" s="423"/>
      <c r="AII151" s="423"/>
      <c r="AIJ151" s="423"/>
      <c r="AIK151" s="423"/>
      <c r="AIL151" s="423"/>
      <c r="AIM151" s="423"/>
      <c r="AIN151" s="423"/>
      <c r="AIO151" s="423"/>
      <c r="AIP151" s="423"/>
      <c r="AIQ151" s="423"/>
      <c r="AIR151" s="423"/>
      <c r="AIS151" s="423"/>
      <c r="AIT151" s="423"/>
      <c r="AIU151" s="423"/>
      <c r="AIV151" s="423"/>
      <c r="AIW151" s="423"/>
      <c r="AIX151" s="423"/>
      <c r="AIY151" s="423"/>
      <c r="AIZ151" s="423"/>
      <c r="AJA151" s="423"/>
      <c r="AJB151" s="423"/>
      <c r="AJC151" s="423"/>
      <c r="AJD151" s="423"/>
      <c r="AJE151" s="423"/>
      <c r="AJF151" s="423"/>
      <c r="AJG151" s="423"/>
      <c r="AJH151" s="423"/>
      <c r="AJI151" s="423"/>
      <c r="AJJ151" s="423"/>
      <c r="AJK151" s="423"/>
      <c r="AJL151" s="423"/>
      <c r="AJM151" s="423"/>
      <c r="AJN151" s="423"/>
      <c r="AJO151" s="423"/>
      <c r="AJP151" s="423"/>
      <c r="AJQ151" s="423"/>
      <c r="AJR151" s="423"/>
      <c r="AJS151" s="423"/>
      <c r="AJT151" s="423"/>
      <c r="AJU151" s="423"/>
      <c r="AJV151" s="423"/>
      <c r="AJW151" s="423"/>
      <c r="AJX151" s="423"/>
      <c r="AJY151" s="423"/>
      <c r="AJZ151" s="423"/>
      <c r="AKA151" s="423"/>
      <c r="AKB151" s="423"/>
      <c r="AKC151" s="423"/>
      <c r="AKD151" s="423"/>
      <c r="AKE151" s="423"/>
      <c r="AKF151" s="423"/>
      <c r="AKG151" s="423"/>
      <c r="AKH151" s="423"/>
      <c r="AKI151" s="423"/>
      <c r="AKJ151" s="423"/>
      <c r="AKK151" s="423"/>
      <c r="AKL151" s="423"/>
      <c r="AKM151" s="423"/>
      <c r="AKN151" s="423"/>
      <c r="AKO151" s="423"/>
      <c r="AKP151" s="423"/>
      <c r="AKQ151" s="423"/>
      <c r="AKR151" s="423"/>
      <c r="AKS151" s="423"/>
      <c r="AKT151" s="423"/>
      <c r="AKU151" s="423"/>
      <c r="AKV151" s="423"/>
      <c r="AKW151" s="423"/>
      <c r="AKX151" s="423"/>
      <c r="AKY151" s="423"/>
      <c r="AKZ151" s="423"/>
      <c r="ALA151" s="423"/>
      <c r="ALB151" s="423"/>
      <c r="ALC151" s="423"/>
      <c r="ALD151" s="423"/>
      <c r="ALE151" s="423"/>
      <c r="ALF151" s="423"/>
      <c r="ALG151" s="423"/>
      <c r="ALH151" s="423"/>
      <c r="ALI151" s="423"/>
      <c r="ALJ151" s="423"/>
      <c r="ALK151" s="423"/>
      <c r="ALL151" s="423"/>
      <c r="ALM151" s="423"/>
      <c r="ALN151" s="423"/>
      <c r="ALO151" s="423"/>
      <c r="ALP151" s="423"/>
      <c r="ALQ151" s="423"/>
      <c r="ALR151" s="423"/>
      <c r="ALS151" s="423"/>
      <c r="ALT151" s="423"/>
      <c r="ALU151" s="423"/>
      <c r="ALV151" s="423"/>
      <c r="ALW151" s="423"/>
      <c r="ALX151" s="423"/>
      <c r="ALY151" s="423"/>
      <c r="ALZ151" s="423"/>
      <c r="AMA151" s="423"/>
      <c r="AMB151" s="423"/>
      <c r="AMC151" s="423"/>
      <c r="AMD151" s="423"/>
      <c r="AME151" s="423"/>
      <c r="AMF151" s="423"/>
      <c r="AMG151" s="423"/>
      <c r="AMH151" s="423"/>
      <c r="AMI151" s="423"/>
      <c r="AMJ151" s="423"/>
      <c r="AMK151" s="423"/>
      <c r="AML151" s="423"/>
      <c r="AMM151" s="423"/>
      <c r="AMN151" s="423"/>
      <c r="AMO151" s="423"/>
      <c r="AMP151" s="423"/>
      <c r="AMQ151" s="423"/>
      <c r="AMR151" s="423"/>
      <c r="AMS151" s="423"/>
      <c r="AMT151" s="423"/>
      <c r="AMU151" s="423"/>
      <c r="AMV151" s="423"/>
      <c r="AMW151" s="423"/>
      <c r="AMX151" s="423"/>
      <c r="AMY151" s="423"/>
      <c r="AMZ151" s="423"/>
      <c r="ANA151" s="423"/>
      <c r="ANB151" s="423"/>
      <c r="ANC151" s="423"/>
      <c r="AND151" s="423"/>
      <c r="ANE151" s="423"/>
      <c r="ANF151" s="423"/>
      <c r="ANG151" s="423"/>
      <c r="ANH151" s="423"/>
      <c r="ANI151" s="423"/>
      <c r="ANJ151" s="423"/>
      <c r="ANK151" s="423"/>
      <c r="ANL151" s="423"/>
      <c r="ANM151" s="423"/>
      <c r="ANN151" s="423"/>
      <c r="ANO151" s="423"/>
      <c r="ANP151" s="423"/>
      <c r="ANQ151" s="423"/>
      <c r="ANR151" s="423"/>
      <c r="ANS151" s="423"/>
      <c r="ANT151" s="423"/>
      <c r="ANU151" s="423"/>
      <c r="ANV151" s="423"/>
      <c r="ANW151" s="423"/>
      <c r="ANX151" s="423"/>
      <c r="ANY151" s="423"/>
      <c r="ANZ151" s="423"/>
      <c r="AOA151" s="423"/>
      <c r="AOB151" s="423"/>
      <c r="AOC151" s="423"/>
      <c r="AOD151" s="423"/>
      <c r="AOE151" s="423"/>
      <c r="AOF151" s="423"/>
      <c r="AOG151" s="423"/>
      <c r="AOH151" s="423"/>
      <c r="AOI151" s="423"/>
      <c r="AOJ151" s="423"/>
      <c r="AOK151" s="423"/>
      <c r="AOL151" s="423"/>
      <c r="AOM151" s="423"/>
      <c r="AON151" s="423"/>
      <c r="AOO151" s="423"/>
      <c r="AOP151" s="423"/>
      <c r="AOQ151" s="423"/>
      <c r="AOR151" s="423"/>
      <c r="AOS151" s="423"/>
      <c r="AOT151" s="423"/>
      <c r="AOU151" s="423"/>
      <c r="AOV151" s="423"/>
      <c r="AOW151" s="423"/>
      <c r="AOX151" s="423"/>
      <c r="AOY151" s="423"/>
      <c r="AOZ151" s="423"/>
      <c r="APA151" s="423"/>
      <c r="APB151" s="423"/>
      <c r="APC151" s="423"/>
      <c r="APD151" s="423"/>
      <c r="APE151" s="423"/>
      <c r="APF151" s="423"/>
      <c r="APG151" s="423"/>
      <c r="APH151" s="423"/>
      <c r="API151" s="423"/>
      <c r="APJ151" s="423"/>
      <c r="APK151" s="423"/>
      <c r="APL151" s="423"/>
      <c r="APM151" s="423"/>
      <c r="APN151" s="423"/>
      <c r="APO151" s="423"/>
      <c r="APP151" s="423"/>
      <c r="APQ151" s="423"/>
      <c r="APR151" s="423"/>
      <c r="APS151" s="423"/>
      <c r="APT151" s="423"/>
      <c r="APU151" s="423"/>
      <c r="APV151" s="423"/>
      <c r="APW151" s="423"/>
      <c r="APX151" s="423"/>
      <c r="APY151" s="423"/>
      <c r="APZ151" s="423"/>
      <c r="AQA151" s="423"/>
      <c r="AQB151" s="423"/>
      <c r="AQC151" s="423"/>
      <c r="AQD151" s="423"/>
      <c r="AQE151" s="423"/>
      <c r="AQF151" s="423"/>
      <c r="AQG151" s="423"/>
      <c r="AQH151" s="423"/>
      <c r="AQI151" s="423"/>
      <c r="AQJ151" s="423"/>
      <c r="AQK151" s="423"/>
      <c r="AQL151" s="423"/>
      <c r="AQM151" s="423"/>
      <c r="AQN151" s="423"/>
      <c r="AQO151" s="423"/>
      <c r="AQP151" s="423"/>
      <c r="AQQ151" s="423"/>
      <c r="AQR151" s="423"/>
      <c r="AQS151" s="423"/>
      <c r="AQT151" s="423"/>
      <c r="AQU151" s="423"/>
      <c r="AQV151" s="423"/>
      <c r="AQW151" s="423"/>
      <c r="AQX151" s="423"/>
      <c r="AQY151" s="423"/>
      <c r="AQZ151" s="423"/>
      <c r="ARA151" s="423"/>
      <c r="ARB151" s="423"/>
      <c r="ARC151" s="423"/>
      <c r="ARD151" s="423"/>
      <c r="ARE151" s="423"/>
      <c r="ARF151" s="423"/>
      <c r="ARG151" s="423"/>
      <c r="ARH151" s="423"/>
      <c r="ARI151" s="423"/>
      <c r="ARJ151" s="423"/>
      <c r="ARK151" s="423"/>
      <c r="ARL151" s="423"/>
      <c r="ARM151" s="423"/>
      <c r="ARN151" s="423"/>
      <c r="ARO151" s="423"/>
      <c r="ARP151" s="423"/>
      <c r="ARQ151" s="423"/>
      <c r="ARR151" s="423"/>
      <c r="ARS151" s="423"/>
      <c r="ART151" s="423"/>
      <c r="ARU151" s="423"/>
      <c r="ARV151" s="423"/>
      <c r="ARW151" s="423"/>
      <c r="ARX151" s="423"/>
      <c r="ARY151" s="423"/>
      <c r="ARZ151" s="423"/>
      <c r="ASA151" s="423"/>
      <c r="ASB151" s="423"/>
      <c r="ASC151" s="423"/>
      <c r="ASD151" s="423"/>
      <c r="ASE151" s="423"/>
      <c r="ASF151" s="423"/>
      <c r="ASG151" s="423"/>
      <c r="ASH151" s="423"/>
      <c r="ASI151" s="423"/>
      <c r="ASJ151" s="423"/>
      <c r="ASK151" s="423"/>
      <c r="ASL151" s="423"/>
      <c r="ASM151" s="423"/>
      <c r="ASN151" s="423"/>
      <c r="ASO151" s="423"/>
      <c r="ASP151" s="423"/>
      <c r="ASQ151" s="423"/>
      <c r="ASR151" s="423"/>
      <c r="ASS151" s="423"/>
      <c r="AST151" s="423"/>
      <c r="ASU151" s="423"/>
      <c r="ASV151" s="423"/>
      <c r="ASW151" s="423"/>
      <c r="ASX151" s="423"/>
      <c r="ASY151" s="423"/>
      <c r="ASZ151" s="423"/>
      <c r="ATA151" s="423"/>
      <c r="ATB151" s="423"/>
      <c r="ATC151" s="423"/>
      <c r="ATD151" s="423"/>
      <c r="ATE151" s="423"/>
      <c r="ATF151" s="423"/>
      <c r="ATG151" s="423"/>
      <c r="ATH151" s="423"/>
      <c r="ATI151" s="423"/>
      <c r="ATJ151" s="423"/>
      <c r="ATK151" s="423"/>
      <c r="ATL151" s="423"/>
      <c r="ATM151" s="423"/>
      <c r="ATN151" s="423"/>
      <c r="ATO151" s="423"/>
      <c r="ATP151" s="423"/>
      <c r="ATQ151" s="423"/>
      <c r="ATR151" s="423"/>
      <c r="ATS151" s="423"/>
      <c r="ATT151" s="423"/>
      <c r="ATU151" s="423"/>
      <c r="ATV151" s="423"/>
      <c r="ATW151" s="423"/>
      <c r="ATX151" s="423"/>
      <c r="ATY151" s="423"/>
      <c r="ATZ151" s="423"/>
      <c r="AUA151" s="423"/>
      <c r="AUB151" s="423"/>
      <c r="AUC151" s="423"/>
      <c r="AUD151" s="423"/>
      <c r="AUE151" s="423"/>
      <c r="AUF151" s="423"/>
      <c r="AUG151" s="423"/>
      <c r="AUH151" s="423"/>
      <c r="AUI151" s="423"/>
      <c r="AUJ151" s="423"/>
      <c r="AUK151" s="423"/>
      <c r="AUL151" s="423"/>
      <c r="AUM151" s="423"/>
      <c r="AUN151" s="423"/>
      <c r="AUO151" s="423"/>
      <c r="AUP151" s="423"/>
      <c r="AUQ151" s="423"/>
      <c r="AUR151" s="423"/>
      <c r="AUS151" s="423"/>
      <c r="AUT151" s="423"/>
      <c r="AUU151" s="423"/>
      <c r="AUV151" s="423"/>
      <c r="AUW151" s="423"/>
      <c r="AUX151" s="423"/>
      <c r="AUY151" s="423"/>
      <c r="AUZ151" s="423"/>
      <c r="AVA151" s="423"/>
      <c r="AVB151" s="423"/>
      <c r="AVC151" s="423"/>
      <c r="AVD151" s="423"/>
      <c r="AVE151" s="423"/>
      <c r="AVF151" s="423"/>
      <c r="AVG151" s="423"/>
      <c r="AVH151" s="423"/>
      <c r="AVI151" s="423"/>
      <c r="AVJ151" s="423"/>
      <c r="AVK151" s="423"/>
      <c r="AVL151" s="423"/>
      <c r="AVM151" s="423"/>
      <c r="AVN151" s="423"/>
      <c r="AVO151" s="423"/>
      <c r="AVP151" s="423"/>
      <c r="AVQ151" s="423"/>
      <c r="AVR151" s="423"/>
      <c r="AVS151" s="423"/>
      <c r="AVT151" s="423"/>
      <c r="AVU151" s="423"/>
      <c r="AVV151" s="423"/>
      <c r="AVW151" s="423"/>
      <c r="AVX151" s="423"/>
      <c r="AVY151" s="423"/>
      <c r="AVZ151" s="423"/>
      <c r="AWA151" s="423"/>
      <c r="AWB151" s="423"/>
      <c r="AWC151" s="423"/>
      <c r="AWD151" s="423"/>
      <c r="AWE151" s="423"/>
      <c r="AWF151" s="423"/>
      <c r="AWG151" s="423"/>
      <c r="AWH151" s="423"/>
      <c r="AWI151" s="423"/>
      <c r="AWJ151" s="423"/>
      <c r="AWK151" s="423"/>
      <c r="AWL151" s="423"/>
      <c r="AWM151" s="423"/>
      <c r="AWN151" s="423"/>
      <c r="AWO151" s="423"/>
      <c r="AWP151" s="423"/>
      <c r="AWQ151" s="423"/>
      <c r="AWR151" s="423"/>
      <c r="AWS151" s="423"/>
      <c r="AWT151" s="423"/>
      <c r="AWU151" s="423"/>
      <c r="AWV151" s="423"/>
      <c r="AWW151" s="423"/>
      <c r="AWX151" s="423"/>
      <c r="AWY151" s="423"/>
      <c r="AWZ151" s="423"/>
      <c r="AXA151" s="423"/>
      <c r="AXB151" s="423"/>
      <c r="AXC151" s="423"/>
      <c r="AXD151" s="423"/>
      <c r="AXE151" s="423"/>
      <c r="AXF151" s="423"/>
      <c r="AXG151" s="423"/>
      <c r="AXH151" s="423"/>
      <c r="AXI151" s="423"/>
      <c r="AXJ151" s="423"/>
      <c r="AXK151" s="423"/>
      <c r="AXL151" s="423"/>
      <c r="AXM151" s="423"/>
      <c r="AXN151" s="423"/>
      <c r="AXO151" s="423"/>
      <c r="AXP151" s="423"/>
      <c r="AXQ151" s="423"/>
      <c r="AXR151" s="423"/>
      <c r="AXS151" s="423"/>
      <c r="AXT151" s="423"/>
      <c r="AXU151" s="423"/>
      <c r="AXV151" s="423"/>
      <c r="AXW151" s="423"/>
      <c r="AXX151" s="423"/>
      <c r="AXY151" s="423"/>
      <c r="AXZ151" s="423"/>
      <c r="AYA151" s="423"/>
      <c r="AYB151" s="423"/>
      <c r="AYC151" s="423"/>
      <c r="AYD151" s="423"/>
      <c r="AYE151" s="423"/>
      <c r="AYF151" s="423"/>
      <c r="AYG151" s="423"/>
      <c r="AYH151" s="423"/>
      <c r="AYI151" s="423"/>
      <c r="AYJ151" s="423"/>
      <c r="AYK151" s="423"/>
      <c r="AYL151" s="423"/>
      <c r="AYM151" s="423"/>
      <c r="AYN151" s="423"/>
      <c r="AYO151" s="423"/>
      <c r="AYP151" s="423"/>
      <c r="AYQ151" s="423"/>
      <c r="AYR151" s="423"/>
      <c r="AYS151" s="423"/>
      <c r="AYT151" s="423"/>
      <c r="AYU151" s="423"/>
      <c r="AYV151" s="423"/>
      <c r="AYW151" s="423"/>
      <c r="AYX151" s="423"/>
      <c r="AYY151" s="423"/>
      <c r="AYZ151" s="423"/>
      <c r="AZA151" s="423"/>
      <c r="AZB151" s="423"/>
      <c r="AZC151" s="423"/>
      <c r="AZD151" s="423"/>
      <c r="AZE151" s="423"/>
      <c r="AZF151" s="423"/>
      <c r="AZG151" s="423"/>
      <c r="AZH151" s="423"/>
      <c r="AZI151" s="423"/>
      <c r="AZJ151" s="423"/>
      <c r="AZK151" s="423"/>
      <c r="AZL151" s="423"/>
      <c r="AZM151" s="423"/>
      <c r="AZN151" s="423"/>
      <c r="AZO151" s="423"/>
      <c r="AZP151" s="423"/>
      <c r="AZQ151" s="423"/>
      <c r="AZR151" s="423"/>
      <c r="AZS151" s="423"/>
      <c r="AZT151" s="423"/>
      <c r="AZU151" s="423"/>
      <c r="AZV151" s="423"/>
      <c r="AZW151" s="423"/>
      <c r="AZX151" s="423"/>
      <c r="AZY151" s="423"/>
      <c r="AZZ151" s="423"/>
      <c r="BAA151" s="423"/>
      <c r="BAB151" s="423"/>
      <c r="BAC151" s="423"/>
      <c r="BAD151" s="423"/>
      <c r="BAE151" s="423"/>
      <c r="BAF151" s="423"/>
      <c r="BAG151" s="423"/>
      <c r="BAH151" s="423"/>
      <c r="BAI151" s="423"/>
      <c r="BAJ151" s="423"/>
      <c r="BAK151" s="423"/>
      <c r="BAL151" s="423"/>
      <c r="BAM151" s="423"/>
      <c r="BAN151" s="423"/>
      <c r="BAO151" s="423"/>
      <c r="BAP151" s="423"/>
      <c r="BAQ151" s="423"/>
      <c r="BAR151" s="423"/>
      <c r="BAS151" s="423"/>
      <c r="BAT151" s="423"/>
      <c r="BAU151" s="423"/>
      <c r="BAV151" s="423"/>
      <c r="BAW151" s="423"/>
      <c r="BAX151" s="423"/>
      <c r="BAY151" s="423"/>
      <c r="BAZ151" s="423"/>
      <c r="BBA151" s="423"/>
      <c r="BBB151" s="423"/>
      <c r="BBC151" s="423"/>
      <c r="BBD151" s="423"/>
      <c r="BBE151" s="423"/>
      <c r="BBF151" s="423"/>
      <c r="BBG151" s="423"/>
      <c r="BBH151" s="423"/>
      <c r="BBI151" s="423"/>
      <c r="BBJ151" s="423"/>
      <c r="BBK151" s="423"/>
      <c r="BBL151" s="423"/>
      <c r="BBM151" s="423"/>
      <c r="BBN151" s="423"/>
      <c r="BBO151" s="423"/>
      <c r="BBP151" s="423"/>
      <c r="BBQ151" s="423"/>
      <c r="BBR151" s="423"/>
      <c r="BBS151" s="423"/>
      <c r="BBT151" s="423"/>
      <c r="BBU151" s="423"/>
      <c r="BBV151" s="423"/>
      <c r="BBW151" s="423"/>
      <c r="BBX151" s="423"/>
      <c r="BBY151" s="423"/>
      <c r="BBZ151" s="423"/>
      <c r="BCA151" s="423"/>
      <c r="BCB151" s="423"/>
      <c r="BCC151" s="423"/>
      <c r="BCD151" s="423"/>
      <c r="BCE151" s="423"/>
      <c r="BCF151" s="423"/>
      <c r="BCG151" s="423"/>
      <c r="BCH151" s="423"/>
      <c r="BCI151" s="423"/>
      <c r="BCJ151" s="423"/>
      <c r="BCK151" s="423"/>
      <c r="BCL151" s="423"/>
      <c r="BCM151" s="423"/>
      <c r="BCN151" s="423"/>
      <c r="BCO151" s="423"/>
      <c r="BCP151" s="423"/>
      <c r="BCQ151" s="423"/>
      <c r="BCR151" s="423"/>
      <c r="BCS151" s="423"/>
      <c r="BCT151" s="423"/>
      <c r="BCU151" s="423"/>
      <c r="BCV151" s="423"/>
      <c r="BCW151" s="423"/>
      <c r="BCX151" s="423"/>
      <c r="BCY151" s="423"/>
      <c r="BCZ151" s="423"/>
      <c r="BDA151" s="423"/>
      <c r="BDB151" s="423"/>
      <c r="BDC151" s="423"/>
      <c r="BDD151" s="423"/>
      <c r="BDE151" s="423"/>
      <c r="BDF151" s="423"/>
      <c r="BDG151" s="423"/>
      <c r="BDH151" s="423"/>
      <c r="BDI151" s="423"/>
      <c r="BDJ151" s="423"/>
      <c r="BDK151" s="423"/>
      <c r="BDL151" s="423"/>
      <c r="BDM151" s="423"/>
      <c r="BDN151" s="423"/>
      <c r="BDO151" s="423"/>
      <c r="BDP151" s="423"/>
      <c r="BDQ151" s="423"/>
      <c r="BDR151" s="423"/>
      <c r="BDS151" s="423"/>
      <c r="BDT151" s="423"/>
      <c r="BDU151" s="423"/>
      <c r="BDV151" s="423"/>
      <c r="BDW151" s="423"/>
      <c r="BDX151" s="423"/>
      <c r="BDY151" s="423"/>
      <c r="BDZ151" s="423"/>
      <c r="BEA151" s="423"/>
      <c r="BEB151" s="423"/>
      <c r="BEC151" s="423"/>
      <c r="BED151" s="423"/>
      <c r="BEE151" s="423"/>
      <c r="BEF151" s="423"/>
      <c r="BEG151" s="423"/>
      <c r="BEH151" s="423"/>
      <c r="BEI151" s="423"/>
      <c r="BEJ151" s="423"/>
      <c r="BEK151" s="423"/>
      <c r="BEL151" s="423"/>
      <c r="BEM151" s="423"/>
      <c r="BEN151" s="423"/>
      <c r="BEO151" s="423"/>
      <c r="BEP151" s="423"/>
      <c r="BEQ151" s="423"/>
      <c r="BER151" s="423"/>
      <c r="BES151" s="423"/>
      <c r="BET151" s="423"/>
      <c r="BEU151" s="423"/>
      <c r="BEV151" s="423"/>
      <c r="BEW151" s="423"/>
      <c r="BEX151" s="423"/>
      <c r="BEY151" s="423"/>
      <c r="BEZ151" s="423"/>
      <c r="BFA151" s="423"/>
      <c r="BFB151" s="423"/>
      <c r="BFC151" s="423"/>
      <c r="BFD151" s="423"/>
      <c r="BFE151" s="423"/>
      <c r="BFF151" s="423"/>
      <c r="BFG151" s="423"/>
      <c r="BFH151" s="423"/>
      <c r="BFI151" s="423"/>
      <c r="BFJ151" s="423"/>
      <c r="BFK151" s="423"/>
      <c r="BFL151" s="423"/>
      <c r="BFM151" s="423"/>
      <c r="BFN151" s="423"/>
      <c r="BFO151" s="423"/>
      <c r="BFP151" s="423"/>
      <c r="BFQ151" s="423"/>
      <c r="BFR151" s="423"/>
      <c r="BFS151" s="423"/>
      <c r="BFT151" s="423"/>
      <c r="BFU151" s="423"/>
      <c r="BFV151" s="423"/>
      <c r="BFW151" s="423"/>
      <c r="BFX151" s="423"/>
      <c r="BFY151" s="423"/>
      <c r="BFZ151" s="423"/>
      <c r="BGA151" s="423"/>
      <c r="BGB151" s="423"/>
      <c r="BGC151" s="423"/>
      <c r="BGD151" s="423"/>
      <c r="BGE151" s="423"/>
      <c r="BGF151" s="423"/>
      <c r="BGG151" s="423"/>
      <c r="BGH151" s="423"/>
      <c r="BGI151" s="423"/>
      <c r="BGJ151" s="423"/>
      <c r="BGK151" s="423"/>
      <c r="BGL151" s="423"/>
      <c r="BGM151" s="423"/>
      <c r="BGN151" s="423"/>
      <c r="BGO151" s="423"/>
      <c r="BGP151" s="423"/>
      <c r="BGQ151" s="423"/>
      <c r="BGR151" s="423"/>
      <c r="BGS151" s="423"/>
      <c r="BGT151" s="423"/>
      <c r="BGU151" s="423"/>
      <c r="BGV151" s="423"/>
      <c r="BGW151" s="423"/>
      <c r="BGX151" s="423"/>
      <c r="BGY151" s="423"/>
      <c r="BGZ151" s="423"/>
      <c r="BHA151" s="423"/>
      <c r="BHB151" s="423"/>
      <c r="BHC151" s="423"/>
      <c r="BHD151" s="423"/>
      <c r="BHE151" s="423"/>
      <c r="BHF151" s="423"/>
      <c r="BHG151" s="423"/>
      <c r="BHH151" s="423"/>
      <c r="BHI151" s="423"/>
      <c r="BHJ151" s="423"/>
      <c r="BHK151" s="423"/>
      <c r="BHL151" s="423"/>
      <c r="BHM151" s="423"/>
      <c r="BHN151" s="423"/>
      <c r="BHO151" s="423"/>
      <c r="BHP151" s="423"/>
      <c r="BHQ151" s="423"/>
      <c r="BHR151" s="423"/>
      <c r="BHS151" s="423"/>
      <c r="BHT151" s="423"/>
      <c r="BHU151" s="423"/>
      <c r="BHV151" s="423"/>
      <c r="BHW151" s="423"/>
      <c r="BHX151" s="423"/>
      <c r="BHY151" s="423"/>
      <c r="BHZ151" s="423"/>
      <c r="BIA151" s="423"/>
      <c r="BIB151" s="423"/>
      <c r="BIC151" s="423"/>
      <c r="BID151" s="423"/>
      <c r="BIE151" s="423"/>
      <c r="BIF151" s="423"/>
      <c r="BIG151" s="423"/>
      <c r="BIH151" s="423"/>
      <c r="BII151" s="423"/>
      <c r="BIJ151" s="423"/>
      <c r="BIK151" s="423"/>
      <c r="BIL151" s="423"/>
      <c r="BIM151" s="423"/>
      <c r="BIN151" s="423"/>
      <c r="BIO151" s="423"/>
      <c r="BIP151" s="423"/>
      <c r="BIQ151" s="423"/>
      <c r="BIR151" s="423"/>
      <c r="BIS151" s="423"/>
      <c r="BIT151" s="423"/>
      <c r="BIU151" s="423"/>
      <c r="BIV151" s="423"/>
      <c r="BIW151" s="423"/>
      <c r="BIX151" s="423"/>
      <c r="BIY151" s="423"/>
      <c r="BIZ151" s="423"/>
      <c r="BJA151" s="423"/>
      <c r="BJB151" s="423"/>
      <c r="BJC151" s="423"/>
      <c r="BJD151" s="423"/>
      <c r="BJE151" s="423"/>
      <c r="BJF151" s="423"/>
      <c r="BJG151" s="423"/>
      <c r="BJH151" s="423"/>
      <c r="BJI151" s="423"/>
      <c r="BJJ151" s="423"/>
      <c r="BJK151" s="423"/>
      <c r="BJL151" s="423"/>
      <c r="BJM151" s="423"/>
      <c r="BJN151" s="423"/>
      <c r="BJO151" s="423"/>
      <c r="BJP151" s="423"/>
      <c r="BJQ151" s="423"/>
      <c r="BJR151" s="423"/>
      <c r="BJS151" s="423"/>
      <c r="BJT151" s="423"/>
      <c r="BJU151" s="423"/>
      <c r="BJV151" s="423"/>
      <c r="BJW151" s="423"/>
      <c r="BJX151" s="423"/>
      <c r="BJY151" s="423"/>
      <c r="BJZ151" s="423"/>
      <c r="BKA151" s="423"/>
      <c r="BKB151" s="423"/>
      <c r="BKC151" s="423"/>
      <c r="BKD151" s="423"/>
      <c r="BKE151" s="423"/>
      <c r="BKF151" s="423"/>
      <c r="BKG151" s="423"/>
      <c r="BKH151" s="423"/>
      <c r="BKI151" s="423"/>
      <c r="BKJ151" s="423"/>
      <c r="BKK151" s="423"/>
      <c r="BKL151" s="423"/>
      <c r="BKM151" s="423"/>
      <c r="BKN151" s="423"/>
      <c r="BKO151" s="423"/>
      <c r="BKP151" s="423"/>
      <c r="BKQ151" s="423"/>
      <c r="BKR151" s="423"/>
      <c r="BKS151" s="423"/>
      <c r="BKT151" s="423"/>
      <c r="BKU151" s="423"/>
      <c r="BKV151" s="423"/>
      <c r="BKW151" s="423"/>
      <c r="BKX151" s="423"/>
      <c r="BKY151" s="423"/>
      <c r="BKZ151" s="423"/>
      <c r="BLA151" s="423"/>
      <c r="BLB151" s="423"/>
      <c r="BLC151" s="423"/>
      <c r="BLD151" s="423"/>
      <c r="BLE151" s="423"/>
      <c r="BLF151" s="423"/>
      <c r="BLG151" s="423"/>
      <c r="BLH151" s="423"/>
      <c r="BLI151" s="423"/>
      <c r="BLJ151" s="423"/>
      <c r="BLK151" s="423"/>
      <c r="BLL151" s="423"/>
      <c r="BLM151" s="423"/>
      <c r="BLN151" s="423"/>
      <c r="BLO151" s="423"/>
      <c r="BLP151" s="423"/>
      <c r="BLQ151" s="423"/>
      <c r="BLR151" s="423"/>
      <c r="BLS151" s="423"/>
      <c r="BLT151" s="423"/>
      <c r="BLU151" s="423"/>
      <c r="BLV151" s="423"/>
      <c r="BLW151" s="423"/>
      <c r="BLX151" s="423"/>
      <c r="BLY151" s="423"/>
      <c r="BLZ151" s="423"/>
      <c r="BMA151" s="423"/>
      <c r="BMB151" s="423"/>
      <c r="BMC151" s="423"/>
      <c r="BMD151" s="423"/>
      <c r="BME151" s="423"/>
      <c r="BMF151" s="423"/>
      <c r="BMG151" s="423"/>
      <c r="BMH151" s="423"/>
      <c r="BMI151" s="423"/>
      <c r="BMJ151" s="423"/>
      <c r="BMK151" s="423"/>
      <c r="BML151" s="423"/>
      <c r="BMM151" s="423"/>
      <c r="BMN151" s="423"/>
      <c r="BMO151" s="423"/>
      <c r="BMP151" s="423"/>
      <c r="BMQ151" s="423"/>
      <c r="BMR151" s="423"/>
      <c r="BMS151" s="423"/>
      <c r="BMT151" s="423"/>
      <c r="BMU151" s="423"/>
      <c r="BMV151" s="423"/>
      <c r="BMW151" s="423"/>
      <c r="BMX151" s="423"/>
      <c r="BMY151" s="423"/>
      <c r="BMZ151" s="423"/>
      <c r="BNA151" s="423"/>
      <c r="BNB151" s="423"/>
      <c r="BNC151" s="423"/>
      <c r="BND151" s="423"/>
      <c r="BNE151" s="423"/>
      <c r="BNF151" s="423"/>
      <c r="BNG151" s="423"/>
      <c r="BNH151" s="423"/>
      <c r="BNI151" s="423"/>
      <c r="BNJ151" s="423"/>
      <c r="BNK151" s="423"/>
      <c r="BNL151" s="423"/>
      <c r="BNM151" s="423"/>
      <c r="BNN151" s="423"/>
      <c r="BNO151" s="423"/>
      <c r="BNP151" s="423"/>
      <c r="BNQ151" s="423"/>
      <c r="BNR151" s="423"/>
      <c r="BNS151" s="423"/>
      <c r="BNT151" s="423"/>
      <c r="BNU151" s="423"/>
      <c r="BNV151" s="423"/>
      <c r="BNW151" s="423"/>
      <c r="BNX151" s="423"/>
      <c r="BNY151" s="423"/>
      <c r="BNZ151" s="423"/>
      <c r="BOA151" s="423"/>
      <c r="BOB151" s="423"/>
      <c r="BOC151" s="423"/>
      <c r="BOD151" s="423"/>
      <c r="BOE151" s="423"/>
      <c r="BOF151" s="423"/>
      <c r="BOG151" s="423"/>
      <c r="BOH151" s="423"/>
      <c r="BOI151" s="423"/>
      <c r="BOJ151" s="423"/>
      <c r="BOK151" s="423"/>
      <c r="BOL151" s="423"/>
      <c r="BOM151" s="423"/>
      <c r="BON151" s="423"/>
      <c r="BOO151" s="423"/>
      <c r="BOP151" s="423"/>
      <c r="BOQ151" s="423"/>
      <c r="BOR151" s="423"/>
      <c r="BOS151" s="423"/>
      <c r="BOT151" s="423"/>
      <c r="BOU151" s="423"/>
      <c r="BOV151" s="423"/>
      <c r="BOW151" s="423"/>
      <c r="BOX151" s="423"/>
      <c r="BOY151" s="423"/>
      <c r="BOZ151" s="423"/>
      <c r="BPA151" s="423"/>
      <c r="BPB151" s="423"/>
      <c r="BPC151" s="423"/>
      <c r="BPD151" s="423"/>
      <c r="BPE151" s="423"/>
      <c r="BPF151" s="423"/>
      <c r="BPG151" s="423"/>
      <c r="BPH151" s="423"/>
      <c r="BPI151" s="423"/>
      <c r="BPJ151" s="423"/>
      <c r="BPK151" s="423"/>
      <c r="BPL151" s="423"/>
      <c r="BPM151" s="423"/>
      <c r="BPN151" s="423"/>
      <c r="BPO151" s="423"/>
      <c r="BPP151" s="423"/>
      <c r="BPQ151" s="423"/>
      <c r="BPR151" s="423"/>
      <c r="BPS151" s="423"/>
      <c r="BPT151" s="423"/>
      <c r="BPU151" s="423"/>
      <c r="BPV151" s="423"/>
      <c r="BPW151" s="423"/>
      <c r="BPX151" s="423"/>
      <c r="BPY151" s="423"/>
      <c r="BPZ151" s="423"/>
      <c r="BQA151" s="423"/>
      <c r="BQB151" s="423"/>
      <c r="BQC151" s="423"/>
      <c r="BQD151" s="423"/>
      <c r="BQE151" s="423"/>
      <c r="BQF151" s="423"/>
      <c r="BQG151" s="423"/>
      <c r="BQH151" s="423"/>
      <c r="BQI151" s="423"/>
      <c r="BQJ151" s="423"/>
      <c r="BQK151" s="423"/>
      <c r="BQL151" s="423"/>
      <c r="BQM151" s="423"/>
      <c r="BQN151" s="423"/>
      <c r="BQO151" s="423"/>
      <c r="BQP151" s="423"/>
      <c r="BQQ151" s="423"/>
      <c r="BQR151" s="423"/>
      <c r="BQS151" s="423"/>
      <c r="BQT151" s="423"/>
      <c r="BQU151" s="423"/>
      <c r="BQV151" s="423"/>
      <c r="BQW151" s="423"/>
      <c r="BQX151" s="423"/>
      <c r="BQY151" s="423"/>
      <c r="BQZ151" s="423"/>
      <c r="BRA151" s="423"/>
      <c r="BRB151" s="423"/>
      <c r="BRC151" s="423"/>
      <c r="BRD151" s="423"/>
      <c r="BRE151" s="423"/>
      <c r="BRF151" s="423"/>
      <c r="BRG151" s="423"/>
      <c r="BRH151" s="423"/>
      <c r="BRI151" s="423"/>
      <c r="BRJ151" s="423"/>
      <c r="BRK151" s="423"/>
      <c r="BRL151" s="423"/>
      <c r="BRM151" s="423"/>
      <c r="BRN151" s="423"/>
      <c r="BRO151" s="423"/>
      <c r="BRP151" s="423"/>
      <c r="BRQ151" s="423"/>
      <c r="BRR151" s="423"/>
      <c r="BRS151" s="423"/>
      <c r="BRT151" s="423"/>
      <c r="BRU151" s="423"/>
      <c r="BRV151" s="423"/>
      <c r="BRW151" s="423"/>
      <c r="BRX151" s="423"/>
      <c r="BRY151" s="423"/>
      <c r="BRZ151" s="423"/>
      <c r="BSA151" s="423"/>
      <c r="BSB151" s="423"/>
      <c r="BSC151" s="423"/>
      <c r="BSD151" s="423"/>
      <c r="BSE151" s="423"/>
      <c r="BSF151" s="423"/>
      <c r="BSG151" s="423"/>
      <c r="BSH151" s="423"/>
      <c r="BSI151" s="423"/>
      <c r="BSJ151" s="423"/>
      <c r="BSK151" s="423"/>
      <c r="BSL151" s="423"/>
      <c r="BSM151" s="423"/>
      <c r="BSN151" s="423"/>
      <c r="BSO151" s="423"/>
      <c r="BSP151" s="423"/>
      <c r="BSQ151" s="423"/>
      <c r="BSR151" s="423"/>
      <c r="BSS151" s="423"/>
      <c r="BST151" s="423"/>
      <c r="BSU151" s="423"/>
      <c r="BSV151" s="423"/>
      <c r="BSW151" s="423"/>
      <c r="BSX151" s="423"/>
      <c r="BSY151" s="423"/>
      <c r="BSZ151" s="423"/>
      <c r="BTA151" s="423"/>
      <c r="BTB151" s="423"/>
      <c r="BTC151" s="423"/>
      <c r="BTD151" s="423"/>
      <c r="BTE151" s="423"/>
      <c r="BTF151" s="423"/>
      <c r="BTG151" s="423"/>
      <c r="BTH151" s="423"/>
      <c r="BTI151" s="423"/>
      <c r="BTJ151" s="423"/>
      <c r="BTK151" s="423"/>
      <c r="BTL151" s="423"/>
      <c r="BTM151" s="423"/>
      <c r="BTN151" s="423"/>
      <c r="BTO151" s="423"/>
      <c r="BTP151" s="423"/>
      <c r="BTQ151" s="423"/>
      <c r="BTR151" s="423"/>
      <c r="BTS151" s="423"/>
      <c r="BTT151" s="423"/>
      <c r="BTU151" s="423"/>
      <c r="BTV151" s="423"/>
      <c r="BTW151" s="423"/>
      <c r="BTX151" s="423"/>
      <c r="BTY151" s="423"/>
      <c r="BTZ151" s="423"/>
      <c r="BUA151" s="423"/>
      <c r="BUB151" s="423"/>
      <c r="BUC151" s="423"/>
      <c r="BUD151" s="423"/>
      <c r="BUE151" s="423"/>
      <c r="BUF151" s="423"/>
      <c r="BUG151" s="423"/>
      <c r="BUH151" s="423"/>
      <c r="BUI151" s="423"/>
      <c r="BUJ151" s="423"/>
      <c r="BUK151" s="423"/>
      <c r="BUL151" s="423"/>
      <c r="BUM151" s="423"/>
      <c r="BUN151" s="423"/>
      <c r="BUO151" s="423"/>
      <c r="BUP151" s="423"/>
      <c r="BUQ151" s="423"/>
      <c r="BUR151" s="423"/>
      <c r="BUS151" s="423"/>
      <c r="BUT151" s="423"/>
      <c r="BUU151" s="423"/>
      <c r="BUV151" s="423"/>
      <c r="BUW151" s="423"/>
      <c r="BUX151" s="423"/>
      <c r="BUY151" s="423"/>
      <c r="BUZ151" s="423"/>
      <c r="BVA151" s="423"/>
      <c r="BVB151" s="423"/>
      <c r="BVC151" s="423"/>
      <c r="BVD151" s="423"/>
      <c r="BVE151" s="423"/>
      <c r="BVF151" s="423"/>
      <c r="BVG151" s="423"/>
      <c r="BVH151" s="423"/>
      <c r="BVI151" s="423"/>
      <c r="BVJ151" s="423"/>
      <c r="BVK151" s="423"/>
      <c r="BVL151" s="423"/>
      <c r="BVM151" s="423"/>
      <c r="BVN151" s="423"/>
      <c r="BVO151" s="423"/>
      <c r="BVP151" s="423"/>
      <c r="BVQ151" s="423"/>
      <c r="BVR151" s="423"/>
      <c r="BVS151" s="423"/>
      <c r="BVT151" s="423"/>
      <c r="BVU151" s="423"/>
      <c r="BVV151" s="423"/>
      <c r="BVW151" s="423"/>
      <c r="BVX151" s="423"/>
      <c r="BVY151" s="423"/>
      <c r="BVZ151" s="423"/>
      <c r="BWA151" s="423"/>
      <c r="BWB151" s="423"/>
      <c r="BWC151" s="423"/>
      <c r="BWD151" s="423"/>
      <c r="BWE151" s="423"/>
      <c r="BWF151" s="423"/>
      <c r="BWG151" s="423"/>
      <c r="BWH151" s="423"/>
      <c r="BWI151" s="423"/>
      <c r="BWJ151" s="423"/>
      <c r="BWK151" s="423"/>
      <c r="BWL151" s="423"/>
      <c r="BWM151" s="423"/>
      <c r="BWN151" s="423"/>
      <c r="BWO151" s="423"/>
      <c r="BWP151" s="423"/>
      <c r="BWQ151" s="423"/>
      <c r="BWR151" s="423"/>
      <c r="BWS151" s="423"/>
      <c r="BWT151" s="423"/>
      <c r="BWU151" s="423"/>
      <c r="BWV151" s="423"/>
      <c r="BWW151" s="423"/>
      <c r="BWX151" s="423"/>
      <c r="BWY151" s="423"/>
      <c r="BWZ151" s="423"/>
      <c r="BXA151" s="423"/>
      <c r="BXB151" s="423"/>
      <c r="BXC151" s="423"/>
      <c r="BXD151" s="423"/>
      <c r="BXE151" s="423"/>
      <c r="BXF151" s="423"/>
      <c r="BXG151" s="423"/>
      <c r="BXH151" s="423"/>
      <c r="BXI151" s="423"/>
      <c r="BXJ151" s="423"/>
      <c r="BXK151" s="423"/>
      <c r="BXL151" s="423"/>
      <c r="BXM151" s="423"/>
      <c r="BXN151" s="423"/>
      <c r="BXO151" s="423"/>
      <c r="BXP151" s="423"/>
      <c r="BXQ151" s="423"/>
      <c r="BXR151" s="423"/>
      <c r="BXS151" s="423"/>
      <c r="BXT151" s="423"/>
      <c r="BXU151" s="423"/>
      <c r="BXV151" s="423"/>
      <c r="BXW151" s="423"/>
      <c r="BXX151" s="423"/>
      <c r="BXY151" s="423"/>
      <c r="BXZ151" s="423"/>
      <c r="BYA151" s="423"/>
      <c r="BYB151" s="423"/>
      <c r="BYC151" s="423"/>
      <c r="BYD151" s="423"/>
      <c r="BYE151" s="423"/>
      <c r="BYF151" s="423"/>
      <c r="BYG151" s="423"/>
      <c r="BYH151" s="423"/>
      <c r="BYI151" s="423"/>
      <c r="BYJ151" s="423"/>
      <c r="BYK151" s="423"/>
      <c r="BYL151" s="423"/>
      <c r="BYM151" s="423"/>
      <c r="BYN151" s="423"/>
      <c r="BYO151" s="423"/>
      <c r="BYP151" s="423"/>
      <c r="BYQ151" s="423"/>
      <c r="BYR151" s="423"/>
      <c r="BYS151" s="423"/>
      <c r="BYT151" s="423"/>
      <c r="BYU151" s="423"/>
      <c r="BYV151" s="423"/>
      <c r="BYW151" s="423"/>
      <c r="BYX151" s="423"/>
      <c r="BYY151" s="423"/>
      <c r="BYZ151" s="423"/>
      <c r="BZA151" s="423"/>
      <c r="BZB151" s="423"/>
      <c r="BZC151" s="423"/>
      <c r="BZD151" s="423"/>
      <c r="BZE151" s="423"/>
      <c r="BZF151" s="423"/>
      <c r="BZG151" s="423"/>
      <c r="BZH151" s="423"/>
      <c r="BZI151" s="423"/>
      <c r="BZJ151" s="423"/>
      <c r="BZK151" s="423"/>
      <c r="BZL151" s="423"/>
      <c r="BZM151" s="423"/>
      <c r="BZN151" s="423"/>
      <c r="BZO151" s="423"/>
      <c r="BZP151" s="423"/>
      <c r="BZQ151" s="423"/>
      <c r="BZR151" s="423"/>
      <c r="BZS151" s="423"/>
      <c r="BZT151" s="423"/>
      <c r="BZU151" s="423"/>
      <c r="BZV151" s="423"/>
      <c r="BZW151" s="423"/>
      <c r="BZX151" s="423"/>
      <c r="BZY151" s="423"/>
      <c r="BZZ151" s="423"/>
      <c r="CAA151" s="423"/>
      <c r="CAB151" s="423"/>
      <c r="CAC151" s="423"/>
      <c r="CAD151" s="423"/>
      <c r="CAE151" s="423"/>
      <c r="CAF151" s="423"/>
      <c r="CAG151" s="423"/>
      <c r="CAH151" s="423"/>
      <c r="CAI151" s="423"/>
      <c r="CAJ151" s="423"/>
      <c r="CAK151" s="423"/>
      <c r="CAL151" s="423"/>
      <c r="CAM151" s="423"/>
      <c r="CAN151" s="423"/>
      <c r="CAO151" s="423"/>
      <c r="CAP151" s="423"/>
      <c r="CAQ151" s="423"/>
      <c r="CAR151" s="423"/>
      <c r="CAS151" s="423"/>
      <c r="CAT151" s="423"/>
      <c r="CAU151" s="423"/>
      <c r="CAV151" s="423"/>
      <c r="CAW151" s="423"/>
      <c r="CAX151" s="423"/>
      <c r="CAY151" s="423"/>
      <c r="CAZ151" s="423"/>
      <c r="CBA151" s="423"/>
      <c r="CBB151" s="423"/>
      <c r="CBC151" s="423"/>
      <c r="CBD151" s="423"/>
      <c r="CBE151" s="423"/>
      <c r="CBF151" s="423"/>
      <c r="CBG151" s="423"/>
      <c r="CBH151" s="423"/>
      <c r="CBI151" s="423"/>
      <c r="CBJ151" s="423"/>
      <c r="CBK151" s="423"/>
      <c r="CBL151" s="423"/>
      <c r="CBM151" s="423"/>
      <c r="CBN151" s="423"/>
      <c r="CBO151" s="423"/>
      <c r="CBP151" s="423"/>
      <c r="CBQ151" s="423"/>
      <c r="CBR151" s="423"/>
      <c r="CBS151" s="423"/>
      <c r="CBT151" s="423"/>
      <c r="CBU151" s="423"/>
      <c r="CBV151" s="423"/>
      <c r="CBW151" s="423"/>
      <c r="CBX151" s="423"/>
      <c r="CBY151" s="423"/>
      <c r="CBZ151" s="423"/>
      <c r="CCA151" s="423"/>
      <c r="CCB151" s="423"/>
      <c r="CCC151" s="423"/>
      <c r="CCD151" s="423"/>
      <c r="CCE151" s="423"/>
      <c r="CCF151" s="423"/>
      <c r="CCG151" s="423"/>
      <c r="CCH151" s="423"/>
      <c r="CCI151" s="423"/>
      <c r="CCJ151" s="423"/>
      <c r="CCK151" s="423"/>
      <c r="CCL151" s="423"/>
      <c r="CCM151" s="423"/>
      <c r="CCN151" s="423"/>
      <c r="CCO151" s="423"/>
      <c r="CCP151" s="423"/>
      <c r="CCQ151" s="423"/>
      <c r="CCR151" s="423"/>
      <c r="CCS151" s="423"/>
      <c r="CCT151" s="423"/>
      <c r="CCU151" s="423"/>
      <c r="CCV151" s="423"/>
      <c r="CCW151" s="423"/>
      <c r="CCX151" s="423"/>
      <c r="CCY151" s="423"/>
      <c r="CCZ151" s="423"/>
      <c r="CDA151" s="423"/>
      <c r="CDB151" s="423"/>
      <c r="CDC151" s="423"/>
      <c r="CDD151" s="423"/>
      <c r="CDE151" s="423"/>
      <c r="CDF151" s="423"/>
      <c r="CDG151" s="423"/>
      <c r="CDH151" s="423"/>
      <c r="CDI151" s="423"/>
      <c r="CDJ151" s="423"/>
      <c r="CDK151" s="423"/>
      <c r="CDL151" s="423"/>
      <c r="CDM151" s="423"/>
      <c r="CDN151" s="423"/>
      <c r="CDO151" s="423"/>
      <c r="CDP151" s="423"/>
      <c r="CDQ151" s="423"/>
      <c r="CDR151" s="423"/>
      <c r="CDS151" s="423"/>
      <c r="CDT151" s="423"/>
      <c r="CDU151" s="423"/>
      <c r="CDV151" s="423"/>
      <c r="CDW151" s="423"/>
      <c r="CDX151" s="423"/>
      <c r="CDY151" s="423"/>
      <c r="CDZ151" s="423"/>
      <c r="CEA151" s="423"/>
      <c r="CEB151" s="423"/>
      <c r="CEC151" s="423"/>
      <c r="CED151" s="423"/>
      <c r="CEE151" s="423"/>
      <c r="CEF151" s="423"/>
      <c r="CEG151" s="423"/>
      <c r="CEH151" s="423"/>
      <c r="CEI151" s="423"/>
      <c r="CEJ151" s="423"/>
      <c r="CEK151" s="423"/>
      <c r="CEL151" s="423"/>
      <c r="CEM151" s="423"/>
      <c r="CEN151" s="423"/>
      <c r="CEO151" s="423"/>
      <c r="CEP151" s="423"/>
      <c r="CEQ151" s="423"/>
      <c r="CER151" s="423"/>
      <c r="CES151" s="423"/>
      <c r="CET151" s="423"/>
      <c r="CEU151" s="423"/>
      <c r="CEV151" s="423"/>
      <c r="CEW151" s="423"/>
      <c r="CEX151" s="423"/>
      <c r="CEY151" s="423"/>
      <c r="CEZ151" s="423"/>
      <c r="CFA151" s="423"/>
      <c r="CFB151" s="423"/>
      <c r="CFC151" s="423"/>
      <c r="CFD151" s="423"/>
      <c r="CFE151" s="423"/>
      <c r="CFF151" s="423"/>
      <c r="CFG151" s="423"/>
      <c r="CFH151" s="423"/>
      <c r="CFI151" s="423"/>
      <c r="CFJ151" s="423"/>
      <c r="CFK151" s="423"/>
      <c r="CFL151" s="423"/>
      <c r="CFM151" s="423"/>
      <c r="CFN151" s="423"/>
      <c r="CFO151" s="423"/>
      <c r="CFP151" s="423"/>
      <c r="CFQ151" s="423"/>
      <c r="CFR151" s="423"/>
      <c r="CFS151" s="423"/>
      <c r="CFT151" s="423"/>
      <c r="CFU151" s="423"/>
      <c r="CFV151" s="423"/>
      <c r="CFW151" s="423"/>
      <c r="CFX151" s="423"/>
      <c r="CFY151" s="423"/>
      <c r="CFZ151" s="423"/>
      <c r="CGA151" s="423"/>
      <c r="CGB151" s="423"/>
      <c r="CGC151" s="423"/>
      <c r="CGD151" s="423"/>
      <c r="CGE151" s="423"/>
      <c r="CGF151" s="423"/>
      <c r="CGG151" s="423"/>
      <c r="CGH151" s="423"/>
      <c r="CGI151" s="423"/>
      <c r="CGJ151" s="423"/>
      <c r="CGK151" s="423"/>
      <c r="CGL151" s="423"/>
      <c r="CGM151" s="423"/>
      <c r="CGN151" s="423"/>
      <c r="CGO151" s="423"/>
      <c r="CGP151" s="423"/>
      <c r="CGQ151" s="423"/>
      <c r="CGR151" s="423"/>
      <c r="CGS151" s="423"/>
      <c r="CGT151" s="423"/>
      <c r="CGU151" s="423"/>
      <c r="CGV151" s="423"/>
      <c r="CGW151" s="423"/>
      <c r="CGX151" s="423"/>
      <c r="CGY151" s="423"/>
      <c r="CGZ151" s="423"/>
      <c r="CHA151" s="423"/>
      <c r="CHB151" s="423"/>
      <c r="CHC151" s="423"/>
      <c r="CHD151" s="423"/>
      <c r="CHE151" s="423"/>
      <c r="CHF151" s="423"/>
      <c r="CHG151" s="423"/>
      <c r="CHH151" s="423"/>
      <c r="CHI151" s="423"/>
      <c r="CHJ151" s="423"/>
      <c r="CHK151" s="423"/>
      <c r="CHL151" s="423"/>
      <c r="CHM151" s="423"/>
      <c r="CHN151" s="423"/>
      <c r="CHO151" s="423"/>
      <c r="CHP151" s="423"/>
      <c r="CHQ151" s="423"/>
      <c r="CHR151" s="423"/>
      <c r="CHS151" s="423"/>
      <c r="CHT151" s="423"/>
      <c r="CHU151" s="423"/>
      <c r="CHV151" s="423"/>
      <c r="CHW151" s="423"/>
      <c r="CHX151" s="423"/>
      <c r="CHY151" s="423"/>
      <c r="CHZ151" s="423"/>
      <c r="CIA151" s="423"/>
      <c r="CIB151" s="423"/>
      <c r="CIC151" s="423"/>
      <c r="CID151" s="423"/>
      <c r="CIE151" s="423"/>
      <c r="CIF151" s="423"/>
      <c r="CIG151" s="423"/>
      <c r="CIH151" s="423"/>
      <c r="CII151" s="423"/>
      <c r="CIJ151" s="423"/>
      <c r="CIK151" s="423"/>
      <c r="CIL151" s="423"/>
      <c r="CIM151" s="423"/>
      <c r="CIN151" s="423"/>
      <c r="CIO151" s="423"/>
      <c r="CIP151" s="423"/>
      <c r="CIQ151" s="423"/>
      <c r="CIR151" s="423"/>
      <c r="CIS151" s="423"/>
      <c r="CIT151" s="423"/>
      <c r="CIU151" s="423"/>
      <c r="CIV151" s="423"/>
      <c r="CIW151" s="423"/>
      <c r="CIX151" s="423"/>
      <c r="CIY151" s="423"/>
      <c r="CIZ151" s="423"/>
      <c r="CJA151" s="423"/>
      <c r="CJB151" s="423"/>
      <c r="CJC151" s="423"/>
      <c r="CJD151" s="423"/>
      <c r="CJE151" s="423"/>
      <c r="CJF151" s="423"/>
      <c r="CJG151" s="423"/>
      <c r="CJH151" s="423"/>
      <c r="CJI151" s="423"/>
      <c r="CJJ151" s="423"/>
      <c r="CJK151" s="423"/>
      <c r="CJL151" s="423"/>
      <c r="CJM151" s="423"/>
      <c r="CJN151" s="423"/>
      <c r="CJO151" s="423"/>
      <c r="CJP151" s="423"/>
      <c r="CJQ151" s="423"/>
      <c r="CJR151" s="423"/>
      <c r="CJS151" s="423"/>
      <c r="CJT151" s="423"/>
      <c r="CJU151" s="423"/>
      <c r="CJV151" s="423"/>
      <c r="CJW151" s="423"/>
      <c r="CJX151" s="423"/>
      <c r="CJY151" s="423"/>
      <c r="CJZ151" s="423"/>
      <c r="CKA151" s="423"/>
      <c r="CKB151" s="423"/>
      <c r="CKC151" s="423"/>
      <c r="CKD151" s="423"/>
      <c r="CKE151" s="423"/>
      <c r="CKF151" s="423"/>
      <c r="CKG151" s="423"/>
      <c r="CKH151" s="423"/>
      <c r="CKI151" s="423"/>
      <c r="CKJ151" s="423"/>
      <c r="CKK151" s="423"/>
      <c r="CKL151" s="423"/>
      <c r="CKM151" s="423"/>
      <c r="CKN151" s="423"/>
      <c r="CKO151" s="423"/>
      <c r="CKP151" s="423"/>
      <c r="CKQ151" s="423"/>
      <c r="CKR151" s="423"/>
      <c r="CKS151" s="423"/>
      <c r="CKT151" s="423"/>
      <c r="CKU151" s="423"/>
      <c r="CKV151" s="423"/>
      <c r="CKW151" s="423"/>
      <c r="CKX151" s="423"/>
      <c r="CKY151" s="423"/>
      <c r="CKZ151" s="423"/>
      <c r="CLA151" s="423"/>
      <c r="CLB151" s="423"/>
      <c r="CLC151" s="423"/>
      <c r="CLD151" s="423"/>
      <c r="CLE151" s="423"/>
      <c r="CLF151" s="423"/>
      <c r="CLG151" s="423"/>
      <c r="CLH151" s="423"/>
      <c r="CLI151" s="423"/>
      <c r="CLJ151" s="423"/>
      <c r="CLK151" s="423"/>
      <c r="CLL151" s="423"/>
      <c r="CLM151" s="423"/>
      <c r="CLN151" s="423"/>
      <c r="CLO151" s="423"/>
      <c r="CLP151" s="423"/>
      <c r="CLQ151" s="423"/>
      <c r="CLR151" s="423"/>
      <c r="CLS151" s="423"/>
      <c r="CLT151" s="423"/>
      <c r="CLU151" s="423"/>
      <c r="CLV151" s="423"/>
      <c r="CLW151" s="423"/>
      <c r="CLX151" s="423"/>
      <c r="CLY151" s="423"/>
      <c r="CLZ151" s="423"/>
      <c r="CMA151" s="423"/>
      <c r="CMB151" s="423"/>
      <c r="CMC151" s="423"/>
      <c r="CMD151" s="423"/>
      <c r="CME151" s="423"/>
      <c r="CMF151" s="423"/>
      <c r="CMG151" s="423"/>
      <c r="CMH151" s="423"/>
      <c r="CMI151" s="423"/>
      <c r="CMJ151" s="423"/>
      <c r="CMK151" s="423"/>
      <c r="CML151" s="423"/>
      <c r="CMM151" s="423"/>
      <c r="CMN151" s="423"/>
      <c r="CMO151" s="423"/>
      <c r="CMP151" s="423"/>
      <c r="CMQ151" s="423"/>
      <c r="CMR151" s="423"/>
      <c r="CMS151" s="423"/>
      <c r="CMT151" s="423"/>
      <c r="CMU151" s="423"/>
      <c r="CMV151" s="423"/>
      <c r="CMW151" s="423"/>
      <c r="CMX151" s="423"/>
      <c r="CMY151" s="423"/>
      <c r="CMZ151" s="423"/>
      <c r="CNA151" s="423"/>
      <c r="CNB151" s="423"/>
      <c r="CNC151" s="423"/>
      <c r="CND151" s="423"/>
      <c r="CNE151" s="423"/>
      <c r="CNF151" s="423"/>
      <c r="CNG151" s="423"/>
      <c r="CNH151" s="423"/>
      <c r="CNI151" s="423"/>
      <c r="CNJ151" s="423"/>
      <c r="CNK151" s="423"/>
      <c r="CNL151" s="423"/>
      <c r="CNM151" s="423"/>
      <c r="CNN151" s="423"/>
      <c r="CNO151" s="423"/>
      <c r="CNP151" s="423"/>
      <c r="CNQ151" s="423"/>
      <c r="CNR151" s="423"/>
      <c r="CNS151" s="423"/>
      <c r="CNT151" s="423"/>
      <c r="CNU151" s="423"/>
      <c r="CNV151" s="423"/>
      <c r="CNW151" s="423"/>
      <c r="CNX151" s="423"/>
      <c r="CNY151" s="423"/>
      <c r="CNZ151" s="423"/>
      <c r="COA151" s="423"/>
      <c r="COB151" s="423"/>
      <c r="COC151" s="423"/>
      <c r="COD151" s="423"/>
      <c r="COE151" s="423"/>
      <c r="COF151" s="423"/>
      <c r="COG151" s="423"/>
      <c r="COH151" s="423"/>
      <c r="COI151" s="423"/>
      <c r="COJ151" s="423"/>
      <c r="COK151" s="423"/>
      <c r="COL151" s="423"/>
      <c r="COM151" s="423"/>
      <c r="CON151" s="423"/>
      <c r="COO151" s="423"/>
      <c r="COP151" s="423"/>
      <c r="COQ151" s="423"/>
      <c r="COR151" s="423"/>
      <c r="COS151" s="423"/>
      <c r="COT151" s="423"/>
      <c r="COU151" s="423"/>
      <c r="COV151" s="423"/>
      <c r="COW151" s="423"/>
      <c r="COX151" s="423"/>
      <c r="COY151" s="423"/>
      <c r="COZ151" s="423"/>
      <c r="CPA151" s="423"/>
      <c r="CPB151" s="423"/>
      <c r="CPC151" s="423"/>
      <c r="CPD151" s="423"/>
      <c r="CPE151" s="423"/>
      <c r="CPF151" s="423"/>
      <c r="CPG151" s="423"/>
      <c r="CPH151" s="423"/>
      <c r="CPI151" s="423"/>
      <c r="CPJ151" s="423"/>
      <c r="CPK151" s="423"/>
      <c r="CPL151" s="423"/>
      <c r="CPM151" s="423"/>
      <c r="CPN151" s="423"/>
      <c r="CPO151" s="423"/>
      <c r="CPP151" s="423"/>
      <c r="CPQ151" s="423"/>
      <c r="CPR151" s="423"/>
      <c r="CPS151" s="423"/>
      <c r="CPT151" s="423"/>
      <c r="CPU151" s="423"/>
      <c r="CPV151" s="423"/>
      <c r="CPW151" s="423"/>
      <c r="CPX151" s="423"/>
      <c r="CPY151" s="423"/>
      <c r="CPZ151" s="423"/>
      <c r="CQA151" s="423"/>
      <c r="CQB151" s="423"/>
      <c r="CQC151" s="423"/>
      <c r="CQD151" s="423"/>
      <c r="CQE151" s="423"/>
      <c r="CQF151" s="423"/>
      <c r="CQG151" s="423"/>
      <c r="CQH151" s="423"/>
      <c r="CQI151" s="423"/>
      <c r="CQJ151" s="423"/>
      <c r="CQK151" s="423"/>
      <c r="CQL151" s="423"/>
      <c r="CQM151" s="423"/>
      <c r="CQN151" s="423"/>
      <c r="CQO151" s="423"/>
      <c r="CQP151" s="423"/>
      <c r="CQQ151" s="423"/>
      <c r="CQR151" s="423"/>
      <c r="CQS151" s="423"/>
      <c r="CQT151" s="423"/>
      <c r="CQU151" s="423"/>
      <c r="CQV151" s="423"/>
      <c r="CQW151" s="423"/>
      <c r="CQX151" s="423"/>
      <c r="CQY151" s="423"/>
      <c r="CQZ151" s="423"/>
      <c r="CRA151" s="423"/>
      <c r="CRB151" s="423"/>
      <c r="CRC151" s="423"/>
      <c r="CRD151" s="423"/>
      <c r="CRE151" s="423"/>
      <c r="CRF151" s="423"/>
      <c r="CRG151" s="423"/>
      <c r="CRH151" s="423"/>
      <c r="CRI151" s="423"/>
      <c r="CRJ151" s="423"/>
      <c r="CRK151" s="423"/>
      <c r="CRL151" s="423"/>
      <c r="CRM151" s="423"/>
      <c r="CRN151" s="423"/>
      <c r="CRO151" s="423"/>
      <c r="CRP151" s="423"/>
      <c r="CRQ151" s="423"/>
      <c r="CRR151" s="423"/>
      <c r="CRS151" s="423"/>
      <c r="CRT151" s="423"/>
      <c r="CRU151" s="423"/>
      <c r="CRV151" s="423"/>
      <c r="CRW151" s="423"/>
      <c r="CRX151" s="423"/>
      <c r="CRY151" s="423"/>
      <c r="CRZ151" s="423"/>
      <c r="CSA151" s="423"/>
      <c r="CSB151" s="423"/>
      <c r="CSC151" s="423"/>
      <c r="CSD151" s="423"/>
      <c r="CSE151" s="423"/>
      <c r="CSF151" s="423"/>
      <c r="CSG151" s="423"/>
      <c r="CSH151" s="423"/>
      <c r="CSI151" s="423"/>
      <c r="CSJ151" s="423"/>
      <c r="CSK151" s="423"/>
      <c r="CSL151" s="423"/>
      <c r="CSM151" s="423"/>
      <c r="CSN151" s="423"/>
      <c r="CSO151" s="423"/>
      <c r="CSP151" s="423"/>
      <c r="CSQ151" s="423"/>
      <c r="CSR151" s="423"/>
      <c r="CSS151" s="423"/>
      <c r="CST151" s="423"/>
      <c r="CSU151" s="423"/>
      <c r="CSV151" s="423"/>
      <c r="CSW151" s="423"/>
      <c r="CSX151" s="423"/>
      <c r="CSY151" s="423"/>
      <c r="CSZ151" s="423"/>
      <c r="CTA151" s="423"/>
      <c r="CTB151" s="423"/>
      <c r="CTC151" s="423"/>
      <c r="CTD151" s="423"/>
      <c r="CTE151" s="423"/>
      <c r="CTF151" s="423"/>
      <c r="CTG151" s="423"/>
      <c r="CTH151" s="423"/>
      <c r="CTI151" s="423"/>
      <c r="CTJ151" s="423"/>
      <c r="CTK151" s="423"/>
      <c r="CTL151" s="423"/>
      <c r="CTM151" s="423"/>
      <c r="CTN151" s="423"/>
      <c r="CTO151" s="423"/>
      <c r="CTP151" s="423"/>
      <c r="CTQ151" s="423"/>
      <c r="CTR151" s="423"/>
      <c r="CTS151" s="423"/>
      <c r="CTT151" s="423"/>
      <c r="CTU151" s="423"/>
      <c r="CTV151" s="423"/>
      <c r="CTW151" s="423"/>
      <c r="CTX151" s="423"/>
      <c r="CTY151" s="423"/>
      <c r="CTZ151" s="423"/>
      <c r="CUA151" s="423"/>
      <c r="CUB151" s="423"/>
      <c r="CUC151" s="423"/>
      <c r="CUD151" s="423"/>
      <c r="CUE151" s="423"/>
      <c r="CUF151" s="423"/>
      <c r="CUG151" s="423"/>
      <c r="CUH151" s="423"/>
      <c r="CUI151" s="423"/>
      <c r="CUJ151" s="423"/>
      <c r="CUK151" s="423"/>
      <c r="CUL151" s="423"/>
      <c r="CUM151" s="423"/>
      <c r="CUN151" s="423"/>
      <c r="CUO151" s="423"/>
      <c r="CUP151" s="423"/>
      <c r="CUQ151" s="423"/>
      <c r="CUR151" s="423"/>
      <c r="CUS151" s="423"/>
      <c r="CUT151" s="423"/>
      <c r="CUU151" s="423"/>
      <c r="CUV151" s="423"/>
      <c r="CUW151" s="423"/>
      <c r="CUX151" s="423"/>
      <c r="CUY151" s="423"/>
      <c r="CUZ151" s="423"/>
      <c r="CVA151" s="423"/>
      <c r="CVB151" s="423"/>
      <c r="CVC151" s="423"/>
      <c r="CVD151" s="423"/>
      <c r="CVE151" s="423"/>
      <c r="CVF151" s="423"/>
      <c r="CVG151" s="423"/>
      <c r="CVH151" s="423"/>
      <c r="CVI151" s="423"/>
      <c r="CVJ151" s="423"/>
      <c r="CVK151" s="423"/>
      <c r="CVL151" s="423"/>
      <c r="CVM151" s="423"/>
      <c r="CVN151" s="423"/>
      <c r="CVO151" s="423"/>
      <c r="CVP151" s="423"/>
      <c r="CVQ151" s="423"/>
      <c r="CVR151" s="423"/>
      <c r="CVS151" s="423"/>
      <c r="CVT151" s="423"/>
      <c r="CVU151" s="423"/>
      <c r="CVV151" s="423"/>
      <c r="CVW151" s="423"/>
      <c r="CVX151" s="423"/>
      <c r="CVY151" s="423"/>
      <c r="CVZ151" s="423"/>
      <c r="CWA151" s="423"/>
      <c r="CWB151" s="423"/>
      <c r="CWC151" s="423"/>
      <c r="CWD151" s="423"/>
      <c r="CWE151" s="423"/>
      <c r="CWF151" s="423"/>
      <c r="CWG151" s="423"/>
      <c r="CWH151" s="423"/>
      <c r="CWI151" s="423"/>
      <c r="CWJ151" s="423"/>
      <c r="CWK151" s="423"/>
      <c r="CWL151" s="423"/>
      <c r="CWM151" s="423"/>
      <c r="CWN151" s="423"/>
      <c r="CWO151" s="423"/>
      <c r="CWP151" s="423"/>
      <c r="CWQ151" s="423"/>
      <c r="CWR151" s="423"/>
      <c r="CWS151" s="423"/>
      <c r="CWT151" s="423"/>
      <c r="CWU151" s="423"/>
      <c r="CWV151" s="423"/>
      <c r="CWW151" s="423"/>
      <c r="CWX151" s="423"/>
      <c r="CWY151" s="423"/>
      <c r="CWZ151" s="423"/>
      <c r="CXA151" s="423"/>
      <c r="CXB151" s="423"/>
      <c r="CXC151" s="423"/>
      <c r="CXD151" s="423"/>
      <c r="CXE151" s="423"/>
      <c r="CXF151" s="423"/>
      <c r="CXG151" s="423"/>
      <c r="CXH151" s="423"/>
      <c r="CXI151" s="423"/>
      <c r="CXJ151" s="423"/>
      <c r="CXK151" s="423"/>
      <c r="CXL151" s="423"/>
      <c r="CXM151" s="423"/>
      <c r="CXN151" s="423"/>
      <c r="CXO151" s="423"/>
      <c r="CXP151" s="423"/>
      <c r="CXQ151" s="423"/>
      <c r="CXR151" s="423"/>
      <c r="CXS151" s="423"/>
      <c r="CXT151" s="423"/>
      <c r="CXU151" s="423"/>
      <c r="CXV151" s="423"/>
      <c r="CXW151" s="423"/>
      <c r="CXX151" s="423"/>
      <c r="CXY151" s="423"/>
      <c r="CXZ151" s="423"/>
      <c r="CYA151" s="423"/>
      <c r="CYB151" s="423"/>
      <c r="CYC151" s="423"/>
      <c r="CYD151" s="423"/>
      <c r="CYE151" s="423"/>
      <c r="CYF151" s="423"/>
      <c r="CYG151" s="423"/>
      <c r="CYH151" s="423"/>
      <c r="CYI151" s="423"/>
      <c r="CYJ151" s="423"/>
      <c r="CYK151" s="423"/>
      <c r="CYL151" s="423"/>
      <c r="CYM151" s="423"/>
      <c r="CYN151" s="423"/>
      <c r="CYO151" s="423"/>
      <c r="CYP151" s="423"/>
      <c r="CYQ151" s="423"/>
      <c r="CYR151" s="423"/>
      <c r="CYS151" s="423"/>
      <c r="CYT151" s="423"/>
      <c r="CYU151" s="423"/>
      <c r="CYV151" s="423"/>
      <c r="CYW151" s="423"/>
      <c r="CYX151" s="423"/>
      <c r="CYY151" s="423"/>
      <c r="CYZ151" s="423"/>
      <c r="CZA151" s="423"/>
      <c r="CZB151" s="423"/>
      <c r="CZC151" s="423"/>
      <c r="CZD151" s="423"/>
      <c r="CZE151" s="423"/>
      <c r="CZF151" s="423"/>
      <c r="CZG151" s="423"/>
      <c r="CZH151" s="423"/>
      <c r="CZI151" s="423"/>
      <c r="CZJ151" s="423"/>
      <c r="CZK151" s="423"/>
      <c r="CZL151" s="423"/>
      <c r="CZM151" s="423"/>
      <c r="CZN151" s="423"/>
      <c r="CZO151" s="423"/>
      <c r="CZP151" s="423"/>
      <c r="CZQ151" s="423"/>
      <c r="CZR151" s="423"/>
      <c r="CZS151" s="423"/>
      <c r="CZT151" s="423"/>
      <c r="CZU151" s="423"/>
      <c r="CZV151" s="423"/>
      <c r="CZW151" s="423"/>
      <c r="CZX151" s="423"/>
      <c r="CZY151" s="423"/>
      <c r="CZZ151" s="423"/>
      <c r="DAA151" s="423"/>
      <c r="DAB151" s="423"/>
      <c r="DAC151" s="423"/>
      <c r="DAD151" s="423"/>
      <c r="DAE151" s="423"/>
      <c r="DAF151" s="423"/>
      <c r="DAG151" s="423"/>
      <c r="DAH151" s="423"/>
      <c r="DAI151" s="423"/>
      <c r="DAJ151" s="423"/>
      <c r="DAK151" s="423"/>
      <c r="DAL151" s="423"/>
      <c r="DAM151" s="423"/>
      <c r="DAN151" s="423"/>
      <c r="DAO151" s="423"/>
      <c r="DAP151" s="423"/>
      <c r="DAQ151" s="423"/>
      <c r="DAR151" s="423"/>
      <c r="DAS151" s="423"/>
      <c r="DAT151" s="423"/>
      <c r="DAU151" s="423"/>
      <c r="DAV151" s="423"/>
      <c r="DAW151" s="423"/>
      <c r="DAX151" s="423"/>
      <c r="DAY151" s="423"/>
      <c r="DAZ151" s="423"/>
      <c r="DBA151" s="423"/>
      <c r="DBB151" s="423"/>
      <c r="DBC151" s="423"/>
      <c r="DBD151" s="423"/>
      <c r="DBE151" s="423"/>
      <c r="DBF151" s="423"/>
      <c r="DBG151" s="423"/>
      <c r="DBH151" s="423"/>
      <c r="DBI151" s="423"/>
      <c r="DBJ151" s="423"/>
      <c r="DBK151" s="423"/>
      <c r="DBL151" s="423"/>
      <c r="DBM151" s="423"/>
      <c r="DBN151" s="423"/>
      <c r="DBO151" s="423"/>
      <c r="DBP151" s="423"/>
      <c r="DBQ151" s="423"/>
      <c r="DBR151" s="423"/>
      <c r="DBS151" s="423"/>
      <c r="DBT151" s="423"/>
      <c r="DBU151" s="423"/>
      <c r="DBV151" s="423"/>
      <c r="DBW151" s="423"/>
      <c r="DBX151" s="423"/>
      <c r="DBY151" s="423"/>
      <c r="DBZ151" s="423"/>
      <c r="DCA151" s="423"/>
      <c r="DCB151" s="423"/>
      <c r="DCC151" s="423"/>
      <c r="DCD151" s="423"/>
      <c r="DCE151" s="423"/>
      <c r="DCF151" s="423"/>
      <c r="DCG151" s="423"/>
      <c r="DCH151" s="423"/>
      <c r="DCI151" s="423"/>
      <c r="DCJ151" s="423"/>
      <c r="DCK151" s="423"/>
      <c r="DCL151" s="423"/>
      <c r="DCM151" s="423"/>
      <c r="DCN151" s="423"/>
      <c r="DCO151" s="423"/>
      <c r="DCP151" s="423"/>
      <c r="DCQ151" s="423"/>
      <c r="DCR151" s="423"/>
      <c r="DCS151" s="423"/>
      <c r="DCT151" s="423"/>
      <c r="DCU151" s="423"/>
      <c r="DCV151" s="423"/>
      <c r="DCW151" s="423"/>
      <c r="DCX151" s="423"/>
      <c r="DCY151" s="423"/>
      <c r="DCZ151" s="423"/>
      <c r="DDA151" s="423"/>
      <c r="DDB151" s="423"/>
      <c r="DDC151" s="423"/>
      <c r="DDD151" s="423"/>
      <c r="DDE151" s="423"/>
      <c r="DDF151" s="423"/>
      <c r="DDG151" s="423"/>
      <c r="DDH151" s="423"/>
      <c r="DDI151" s="423"/>
      <c r="DDJ151" s="423"/>
      <c r="DDK151" s="423"/>
      <c r="DDL151" s="423"/>
      <c r="DDM151" s="423"/>
      <c r="DDN151" s="423"/>
      <c r="DDO151" s="423"/>
      <c r="DDP151" s="423"/>
      <c r="DDQ151" s="423"/>
      <c r="DDR151" s="423"/>
      <c r="DDS151" s="423"/>
      <c r="DDT151" s="423"/>
      <c r="DDU151" s="423"/>
      <c r="DDV151" s="423"/>
      <c r="DDW151" s="423"/>
      <c r="DDX151" s="423"/>
      <c r="DDY151" s="423"/>
      <c r="DDZ151" s="423"/>
      <c r="DEA151" s="423"/>
      <c r="DEB151" s="423"/>
      <c r="DEC151" s="423"/>
      <c r="DED151" s="423"/>
      <c r="DEE151" s="423"/>
      <c r="DEF151" s="423"/>
      <c r="DEG151" s="423"/>
      <c r="DEH151" s="423"/>
      <c r="DEI151" s="423"/>
      <c r="DEJ151" s="423"/>
      <c r="DEK151" s="423"/>
      <c r="DEL151" s="423"/>
      <c r="DEM151" s="423"/>
      <c r="DEN151" s="423"/>
      <c r="DEO151" s="423"/>
      <c r="DEP151" s="423"/>
      <c r="DEQ151" s="423"/>
      <c r="DER151" s="423"/>
      <c r="DES151" s="423"/>
      <c r="DET151" s="423"/>
      <c r="DEU151" s="423"/>
      <c r="DEV151" s="423"/>
      <c r="DEW151" s="423"/>
      <c r="DEX151" s="423"/>
      <c r="DEY151" s="423"/>
      <c r="DEZ151" s="423"/>
      <c r="DFA151" s="423"/>
      <c r="DFB151" s="423"/>
      <c r="DFC151" s="423"/>
      <c r="DFD151" s="423"/>
      <c r="DFE151" s="423"/>
      <c r="DFF151" s="423"/>
      <c r="DFG151" s="423"/>
      <c r="DFH151" s="423"/>
      <c r="DFI151" s="423"/>
      <c r="DFJ151" s="423"/>
      <c r="DFK151" s="423"/>
      <c r="DFL151" s="423"/>
      <c r="DFM151" s="423"/>
      <c r="DFN151" s="423"/>
      <c r="DFO151" s="423"/>
      <c r="DFP151" s="423"/>
      <c r="DFQ151" s="423"/>
      <c r="DFR151" s="423"/>
      <c r="DFS151" s="423"/>
      <c r="DFT151" s="423"/>
      <c r="DFU151" s="423"/>
      <c r="DFV151" s="423"/>
      <c r="DFW151" s="423"/>
      <c r="DFX151" s="423"/>
      <c r="DFY151" s="423"/>
      <c r="DFZ151" s="423"/>
      <c r="DGA151" s="423"/>
      <c r="DGB151" s="423"/>
      <c r="DGC151" s="423"/>
      <c r="DGD151" s="423"/>
      <c r="DGE151" s="423"/>
      <c r="DGF151" s="423"/>
      <c r="DGG151" s="423"/>
      <c r="DGH151" s="423"/>
      <c r="DGI151" s="423"/>
      <c r="DGJ151" s="423"/>
      <c r="DGK151" s="423"/>
      <c r="DGL151" s="423"/>
      <c r="DGM151" s="423"/>
      <c r="DGN151" s="423"/>
      <c r="DGO151" s="423"/>
      <c r="DGP151" s="423"/>
      <c r="DGQ151" s="423"/>
      <c r="DGR151" s="423"/>
      <c r="DGS151" s="423"/>
      <c r="DGT151" s="423"/>
      <c r="DGU151" s="423"/>
      <c r="DGV151" s="423"/>
      <c r="DGW151" s="423"/>
      <c r="DGX151" s="423"/>
      <c r="DGY151" s="423"/>
      <c r="DGZ151" s="423"/>
      <c r="DHA151" s="423"/>
      <c r="DHB151" s="423"/>
      <c r="DHC151" s="423"/>
      <c r="DHD151" s="423"/>
      <c r="DHE151" s="423"/>
      <c r="DHF151" s="423"/>
      <c r="DHG151" s="423"/>
      <c r="DHH151" s="423"/>
      <c r="DHI151" s="423"/>
      <c r="DHJ151" s="423"/>
      <c r="DHK151" s="423"/>
      <c r="DHL151" s="423"/>
      <c r="DHM151" s="423"/>
      <c r="DHN151" s="423"/>
      <c r="DHO151" s="423"/>
      <c r="DHP151" s="423"/>
      <c r="DHQ151" s="423"/>
      <c r="DHR151" s="423"/>
      <c r="DHS151" s="423"/>
      <c r="DHT151" s="423"/>
      <c r="DHU151" s="423"/>
      <c r="DHV151" s="423"/>
      <c r="DHW151" s="423"/>
      <c r="DHX151" s="423"/>
      <c r="DHY151" s="423"/>
      <c r="DHZ151" s="423"/>
      <c r="DIA151" s="423"/>
      <c r="DIB151" s="423"/>
      <c r="DIC151" s="423"/>
      <c r="DID151" s="423"/>
      <c r="DIE151" s="423"/>
      <c r="DIF151" s="423"/>
      <c r="DIG151" s="423"/>
      <c r="DIH151" s="423"/>
      <c r="DII151" s="423"/>
      <c r="DIJ151" s="423"/>
      <c r="DIK151" s="423"/>
      <c r="DIL151" s="423"/>
      <c r="DIM151" s="423"/>
      <c r="DIN151" s="423"/>
      <c r="DIO151" s="423"/>
      <c r="DIP151" s="423"/>
      <c r="DIQ151" s="423"/>
      <c r="DIR151" s="423"/>
      <c r="DIS151" s="423"/>
      <c r="DIT151" s="423"/>
      <c r="DIU151" s="423"/>
      <c r="DIV151" s="423"/>
      <c r="DIW151" s="423"/>
      <c r="DIX151" s="423"/>
      <c r="DIY151" s="423"/>
      <c r="DIZ151" s="423"/>
      <c r="DJA151" s="423"/>
      <c r="DJB151" s="423"/>
      <c r="DJC151" s="423"/>
      <c r="DJD151" s="423"/>
      <c r="DJE151" s="423"/>
      <c r="DJF151" s="423"/>
      <c r="DJG151" s="423"/>
      <c r="DJH151" s="423"/>
      <c r="DJI151" s="423"/>
      <c r="DJJ151" s="423"/>
      <c r="DJK151" s="423"/>
      <c r="DJL151" s="423"/>
      <c r="DJM151" s="423"/>
      <c r="DJN151" s="423"/>
      <c r="DJO151" s="423"/>
      <c r="DJP151" s="423"/>
      <c r="DJQ151" s="423"/>
      <c r="DJR151" s="423"/>
      <c r="DJS151" s="423"/>
      <c r="DJT151" s="423"/>
      <c r="DJU151" s="423"/>
      <c r="DJV151" s="423"/>
      <c r="DJW151" s="423"/>
      <c r="DJX151" s="423"/>
      <c r="DJY151" s="423"/>
      <c r="DJZ151" s="423"/>
      <c r="DKA151" s="423"/>
      <c r="DKB151" s="423"/>
      <c r="DKC151" s="423"/>
      <c r="DKD151" s="423"/>
      <c r="DKE151" s="423"/>
      <c r="DKF151" s="423"/>
      <c r="DKG151" s="423"/>
      <c r="DKH151" s="423"/>
      <c r="DKI151" s="423"/>
      <c r="DKJ151" s="423"/>
      <c r="DKK151" s="423"/>
      <c r="DKL151" s="423"/>
      <c r="DKM151" s="423"/>
      <c r="DKN151" s="423"/>
      <c r="DKO151" s="423"/>
      <c r="DKP151" s="423"/>
      <c r="DKQ151" s="423"/>
      <c r="DKR151" s="423"/>
      <c r="DKS151" s="423"/>
      <c r="DKT151" s="423"/>
      <c r="DKU151" s="423"/>
      <c r="DKV151" s="423"/>
      <c r="DKW151" s="423"/>
      <c r="DKX151" s="423"/>
      <c r="DKY151" s="423"/>
      <c r="DKZ151" s="423"/>
      <c r="DLA151" s="423"/>
      <c r="DLB151" s="423"/>
      <c r="DLC151" s="423"/>
      <c r="DLD151" s="423"/>
      <c r="DLE151" s="423"/>
      <c r="DLF151" s="423"/>
      <c r="DLG151" s="423"/>
      <c r="DLH151" s="423"/>
      <c r="DLI151" s="423"/>
      <c r="DLJ151" s="423"/>
      <c r="DLK151" s="423"/>
      <c r="DLL151" s="423"/>
      <c r="DLM151" s="423"/>
      <c r="DLN151" s="423"/>
      <c r="DLO151" s="423"/>
      <c r="DLP151" s="423"/>
      <c r="DLQ151" s="423"/>
      <c r="DLR151" s="423"/>
      <c r="DLS151" s="423"/>
      <c r="DLT151" s="423"/>
      <c r="DLU151" s="423"/>
      <c r="DLV151" s="423"/>
      <c r="DLW151" s="423"/>
      <c r="DLX151" s="423"/>
      <c r="DLY151" s="423"/>
      <c r="DLZ151" s="423"/>
      <c r="DMA151" s="423"/>
      <c r="DMB151" s="423"/>
      <c r="DMC151" s="423"/>
      <c r="DMD151" s="423"/>
      <c r="DME151" s="423"/>
      <c r="DMF151" s="423"/>
      <c r="DMG151" s="423"/>
      <c r="DMH151" s="423"/>
      <c r="DMI151" s="423"/>
      <c r="DMJ151" s="423"/>
      <c r="DMK151" s="423"/>
      <c r="DML151" s="423"/>
      <c r="DMM151" s="423"/>
      <c r="DMN151" s="423"/>
      <c r="DMO151" s="423"/>
      <c r="DMP151" s="423"/>
      <c r="DMQ151" s="423"/>
      <c r="DMR151" s="423"/>
      <c r="DMS151" s="423"/>
      <c r="DMT151" s="423"/>
      <c r="DMU151" s="423"/>
      <c r="DMV151" s="423"/>
      <c r="DMW151" s="423"/>
      <c r="DMX151" s="423"/>
      <c r="DMY151" s="423"/>
      <c r="DMZ151" s="423"/>
      <c r="DNA151" s="423"/>
      <c r="DNB151" s="423"/>
      <c r="DNC151" s="423"/>
      <c r="DND151" s="423"/>
      <c r="DNE151" s="423"/>
      <c r="DNF151" s="423"/>
      <c r="DNG151" s="423"/>
      <c r="DNH151" s="423"/>
      <c r="DNI151" s="423"/>
      <c r="DNJ151" s="423"/>
      <c r="DNK151" s="423"/>
      <c r="DNL151" s="423"/>
      <c r="DNM151" s="423"/>
      <c r="DNN151" s="423"/>
      <c r="DNO151" s="423"/>
      <c r="DNP151" s="423"/>
      <c r="DNQ151" s="423"/>
      <c r="DNR151" s="423"/>
      <c r="DNS151" s="423"/>
      <c r="DNT151" s="423"/>
      <c r="DNU151" s="423"/>
      <c r="DNV151" s="423"/>
      <c r="DNW151" s="423"/>
      <c r="DNX151" s="423"/>
      <c r="DNY151" s="423"/>
      <c r="DNZ151" s="423"/>
      <c r="DOA151" s="423"/>
      <c r="DOB151" s="423"/>
      <c r="DOC151" s="423"/>
      <c r="DOD151" s="423"/>
      <c r="DOE151" s="423"/>
      <c r="DOF151" s="423"/>
      <c r="DOG151" s="423"/>
      <c r="DOH151" s="423"/>
      <c r="DOI151" s="423"/>
      <c r="DOJ151" s="423"/>
      <c r="DOK151" s="423"/>
      <c r="DOL151" s="423"/>
      <c r="DOM151" s="423"/>
      <c r="DON151" s="423"/>
      <c r="DOO151" s="423"/>
      <c r="DOP151" s="423"/>
      <c r="DOQ151" s="423"/>
      <c r="DOR151" s="423"/>
      <c r="DOS151" s="423"/>
      <c r="DOT151" s="423"/>
      <c r="DOU151" s="423"/>
      <c r="DOV151" s="423"/>
      <c r="DOW151" s="423"/>
      <c r="DOX151" s="423"/>
      <c r="DOY151" s="423"/>
      <c r="DOZ151" s="423"/>
      <c r="DPA151" s="423"/>
      <c r="DPB151" s="423"/>
      <c r="DPC151" s="423"/>
      <c r="DPD151" s="423"/>
      <c r="DPE151" s="423"/>
      <c r="DPF151" s="423"/>
      <c r="DPG151" s="423"/>
      <c r="DPH151" s="423"/>
      <c r="DPI151" s="423"/>
      <c r="DPJ151" s="423"/>
      <c r="DPK151" s="423"/>
      <c r="DPL151" s="423"/>
      <c r="DPM151" s="423"/>
      <c r="DPN151" s="423"/>
      <c r="DPO151" s="423"/>
      <c r="DPP151" s="423"/>
      <c r="DPQ151" s="423"/>
      <c r="DPR151" s="423"/>
      <c r="DPS151" s="423"/>
      <c r="DPT151" s="423"/>
      <c r="DPU151" s="423"/>
      <c r="DPV151" s="423"/>
      <c r="DPW151" s="423"/>
      <c r="DPX151" s="423"/>
      <c r="DPY151" s="423"/>
      <c r="DPZ151" s="423"/>
      <c r="DQA151" s="423"/>
      <c r="DQB151" s="423"/>
      <c r="DQC151" s="423"/>
      <c r="DQD151" s="423"/>
      <c r="DQE151" s="423"/>
      <c r="DQF151" s="423"/>
      <c r="DQG151" s="423"/>
      <c r="DQH151" s="423"/>
      <c r="DQI151" s="423"/>
      <c r="DQJ151" s="423"/>
      <c r="DQK151" s="423"/>
      <c r="DQL151" s="423"/>
      <c r="DQM151" s="423"/>
      <c r="DQN151" s="423"/>
      <c r="DQO151" s="423"/>
      <c r="DQP151" s="423"/>
      <c r="DQQ151" s="423"/>
      <c r="DQR151" s="423"/>
      <c r="DQS151" s="423"/>
      <c r="DQT151" s="423"/>
      <c r="DQU151" s="423"/>
      <c r="DQV151" s="423"/>
      <c r="DQW151" s="423"/>
      <c r="DQX151" s="423"/>
      <c r="DQY151" s="423"/>
      <c r="DQZ151" s="423"/>
      <c r="DRA151" s="423"/>
      <c r="DRB151" s="423"/>
      <c r="DRC151" s="423"/>
      <c r="DRD151" s="423"/>
      <c r="DRE151" s="423"/>
      <c r="DRF151" s="423"/>
      <c r="DRG151" s="423"/>
      <c r="DRH151" s="423"/>
      <c r="DRI151" s="423"/>
      <c r="DRJ151" s="423"/>
      <c r="DRK151" s="423"/>
      <c r="DRL151" s="423"/>
      <c r="DRM151" s="423"/>
      <c r="DRN151" s="423"/>
      <c r="DRO151" s="423"/>
      <c r="DRP151" s="423"/>
      <c r="DRQ151" s="423"/>
      <c r="DRR151" s="423"/>
      <c r="DRS151" s="423"/>
      <c r="DRT151" s="423"/>
      <c r="DRU151" s="423"/>
      <c r="DRV151" s="423"/>
      <c r="DRW151" s="423"/>
      <c r="DRX151" s="423"/>
      <c r="DRY151" s="423"/>
      <c r="DRZ151" s="423"/>
      <c r="DSA151" s="423"/>
      <c r="DSB151" s="423"/>
      <c r="DSC151" s="423"/>
      <c r="DSD151" s="423"/>
      <c r="DSE151" s="423"/>
      <c r="DSF151" s="423"/>
      <c r="DSG151" s="423"/>
      <c r="DSH151" s="423"/>
      <c r="DSI151" s="423"/>
      <c r="DSJ151" s="423"/>
      <c r="DSK151" s="423"/>
      <c r="DSL151" s="423"/>
      <c r="DSM151" s="423"/>
      <c r="DSN151" s="423"/>
      <c r="DSO151" s="423"/>
      <c r="DSP151" s="423"/>
      <c r="DSQ151" s="423"/>
      <c r="DSR151" s="423"/>
      <c r="DSS151" s="423"/>
      <c r="DST151" s="423"/>
      <c r="DSU151" s="423"/>
      <c r="DSV151" s="423"/>
      <c r="DSW151" s="423"/>
      <c r="DSX151" s="423"/>
      <c r="DSY151" s="423"/>
      <c r="DSZ151" s="423"/>
      <c r="DTA151" s="423"/>
      <c r="DTB151" s="423"/>
      <c r="DTC151" s="423"/>
      <c r="DTD151" s="423"/>
      <c r="DTE151" s="423"/>
      <c r="DTF151" s="423"/>
      <c r="DTG151" s="423"/>
      <c r="DTH151" s="423"/>
      <c r="DTI151" s="423"/>
      <c r="DTJ151" s="423"/>
      <c r="DTK151" s="423"/>
      <c r="DTL151" s="423"/>
      <c r="DTM151" s="423"/>
      <c r="DTN151" s="423"/>
      <c r="DTO151" s="423"/>
      <c r="DTP151" s="423"/>
      <c r="DTQ151" s="423"/>
      <c r="DTR151" s="423"/>
      <c r="DTS151" s="423"/>
      <c r="DTT151" s="423"/>
      <c r="DTU151" s="423"/>
      <c r="DTV151" s="423"/>
      <c r="DTW151" s="423"/>
      <c r="DTX151" s="423"/>
      <c r="DTY151" s="423"/>
      <c r="DTZ151" s="423"/>
      <c r="DUA151" s="423"/>
      <c r="DUB151" s="423"/>
      <c r="DUC151" s="423"/>
      <c r="DUD151" s="423"/>
      <c r="DUE151" s="423"/>
      <c r="DUF151" s="423"/>
      <c r="DUG151" s="423"/>
      <c r="DUH151" s="423"/>
      <c r="DUI151" s="423"/>
      <c r="DUJ151" s="423"/>
      <c r="DUK151" s="423"/>
      <c r="DUL151" s="423"/>
      <c r="DUM151" s="423"/>
      <c r="DUN151" s="423"/>
      <c r="DUO151" s="423"/>
      <c r="DUP151" s="423"/>
      <c r="DUQ151" s="423"/>
      <c r="DUR151" s="423"/>
      <c r="DUS151" s="423"/>
      <c r="DUT151" s="423"/>
      <c r="DUU151" s="423"/>
      <c r="DUV151" s="423"/>
      <c r="DUW151" s="423"/>
      <c r="DUX151" s="423"/>
      <c r="DUY151" s="423"/>
      <c r="DUZ151" s="423"/>
      <c r="DVA151" s="423"/>
      <c r="DVB151" s="423"/>
      <c r="DVC151" s="423"/>
      <c r="DVD151" s="423"/>
      <c r="DVE151" s="423"/>
      <c r="DVF151" s="423"/>
      <c r="DVG151" s="423"/>
      <c r="DVH151" s="423"/>
      <c r="DVI151" s="423"/>
      <c r="DVJ151" s="423"/>
      <c r="DVK151" s="423"/>
      <c r="DVL151" s="423"/>
      <c r="DVM151" s="423"/>
      <c r="DVN151" s="423"/>
      <c r="DVO151" s="423"/>
      <c r="DVP151" s="423"/>
      <c r="DVQ151" s="423"/>
      <c r="DVR151" s="423"/>
      <c r="DVS151" s="423"/>
      <c r="DVT151" s="423"/>
      <c r="DVU151" s="423"/>
      <c r="DVV151" s="423"/>
      <c r="DVW151" s="423"/>
      <c r="DVX151" s="423"/>
      <c r="DVY151" s="423"/>
      <c r="DVZ151" s="423"/>
      <c r="DWA151" s="423"/>
      <c r="DWB151" s="423"/>
      <c r="DWC151" s="423"/>
      <c r="DWD151" s="423"/>
      <c r="DWE151" s="423"/>
      <c r="DWF151" s="423"/>
      <c r="DWG151" s="423"/>
      <c r="DWH151" s="423"/>
      <c r="DWI151" s="423"/>
      <c r="DWJ151" s="423"/>
      <c r="DWK151" s="423"/>
      <c r="DWL151" s="423"/>
      <c r="DWM151" s="423"/>
      <c r="DWN151" s="423"/>
      <c r="DWO151" s="423"/>
      <c r="DWP151" s="423"/>
      <c r="DWQ151" s="423"/>
      <c r="DWR151" s="423"/>
      <c r="DWS151" s="423"/>
      <c r="DWT151" s="423"/>
      <c r="DWU151" s="423"/>
      <c r="DWV151" s="423"/>
      <c r="DWW151" s="423"/>
      <c r="DWX151" s="423"/>
      <c r="DWY151" s="423"/>
      <c r="DWZ151" s="423"/>
      <c r="DXA151" s="423"/>
      <c r="DXB151" s="423"/>
      <c r="DXC151" s="423"/>
      <c r="DXD151" s="423"/>
      <c r="DXE151" s="423"/>
      <c r="DXF151" s="423"/>
      <c r="DXG151" s="423"/>
      <c r="DXH151" s="423"/>
      <c r="DXI151" s="423"/>
      <c r="DXJ151" s="423"/>
      <c r="DXK151" s="423"/>
      <c r="DXL151" s="423"/>
      <c r="DXM151" s="423"/>
      <c r="DXN151" s="423"/>
      <c r="DXO151" s="423"/>
      <c r="DXP151" s="423"/>
      <c r="DXQ151" s="423"/>
      <c r="DXR151" s="423"/>
      <c r="DXS151" s="423"/>
      <c r="DXT151" s="423"/>
      <c r="DXU151" s="423"/>
      <c r="DXV151" s="423"/>
      <c r="DXW151" s="423"/>
      <c r="DXX151" s="423"/>
      <c r="DXY151" s="423"/>
      <c r="DXZ151" s="423"/>
      <c r="DYA151" s="423"/>
      <c r="DYB151" s="423"/>
      <c r="DYC151" s="423"/>
      <c r="DYD151" s="423"/>
      <c r="DYE151" s="423"/>
      <c r="DYF151" s="423"/>
      <c r="DYG151" s="423"/>
      <c r="DYH151" s="423"/>
      <c r="DYI151" s="423"/>
      <c r="DYJ151" s="423"/>
      <c r="DYK151" s="423"/>
      <c r="DYL151" s="423"/>
      <c r="DYM151" s="423"/>
      <c r="DYN151" s="423"/>
      <c r="DYO151" s="423"/>
      <c r="DYP151" s="423"/>
      <c r="DYQ151" s="423"/>
      <c r="DYR151" s="423"/>
      <c r="DYS151" s="423"/>
      <c r="DYT151" s="423"/>
      <c r="DYU151" s="423"/>
      <c r="DYV151" s="423"/>
      <c r="DYW151" s="423"/>
      <c r="DYX151" s="423"/>
      <c r="DYY151" s="423"/>
      <c r="DYZ151" s="423"/>
      <c r="DZA151" s="423"/>
      <c r="DZB151" s="423"/>
      <c r="DZC151" s="423"/>
      <c r="DZD151" s="423"/>
      <c r="DZE151" s="423"/>
      <c r="DZF151" s="423"/>
      <c r="DZG151" s="423"/>
      <c r="DZH151" s="423"/>
      <c r="DZI151" s="423"/>
      <c r="DZJ151" s="423"/>
      <c r="DZK151" s="423"/>
      <c r="DZL151" s="423"/>
      <c r="DZM151" s="423"/>
      <c r="DZN151" s="423"/>
      <c r="DZO151" s="423"/>
      <c r="DZP151" s="423"/>
      <c r="DZQ151" s="423"/>
      <c r="DZR151" s="423"/>
      <c r="DZS151" s="423"/>
      <c r="DZT151" s="423"/>
      <c r="DZU151" s="423"/>
      <c r="DZV151" s="423"/>
      <c r="DZW151" s="423"/>
      <c r="DZX151" s="423"/>
      <c r="DZY151" s="423"/>
      <c r="DZZ151" s="423"/>
      <c r="EAA151" s="423"/>
      <c r="EAB151" s="423"/>
      <c r="EAC151" s="423"/>
      <c r="EAD151" s="423"/>
      <c r="EAE151" s="423"/>
      <c r="EAF151" s="423"/>
      <c r="EAG151" s="423"/>
      <c r="EAH151" s="423"/>
      <c r="EAI151" s="423"/>
      <c r="EAJ151" s="423"/>
      <c r="EAK151" s="423"/>
      <c r="EAL151" s="423"/>
      <c r="EAM151" s="423"/>
      <c r="EAN151" s="423"/>
      <c r="EAO151" s="423"/>
      <c r="EAP151" s="423"/>
      <c r="EAQ151" s="423"/>
      <c r="EAR151" s="423"/>
      <c r="EAS151" s="423"/>
      <c r="EAT151" s="423"/>
      <c r="EAU151" s="423"/>
      <c r="EAV151" s="423"/>
      <c r="EAW151" s="423"/>
      <c r="EAX151" s="423"/>
      <c r="EAY151" s="423"/>
      <c r="EAZ151" s="423"/>
      <c r="EBA151" s="423"/>
      <c r="EBB151" s="423"/>
      <c r="EBC151" s="423"/>
      <c r="EBD151" s="423"/>
      <c r="EBE151" s="423"/>
      <c r="EBF151" s="423"/>
      <c r="EBG151" s="423"/>
      <c r="EBH151" s="423"/>
      <c r="EBI151" s="423"/>
      <c r="EBJ151" s="423"/>
      <c r="EBK151" s="423"/>
      <c r="EBL151" s="423"/>
      <c r="EBM151" s="423"/>
      <c r="EBN151" s="423"/>
      <c r="EBO151" s="423"/>
      <c r="EBP151" s="423"/>
      <c r="EBQ151" s="423"/>
      <c r="EBR151" s="423"/>
      <c r="EBS151" s="423"/>
      <c r="EBT151" s="423"/>
      <c r="EBU151" s="423"/>
      <c r="EBV151" s="423"/>
      <c r="EBW151" s="423"/>
      <c r="EBX151" s="423"/>
      <c r="EBY151" s="423"/>
      <c r="EBZ151" s="423"/>
      <c r="ECA151" s="423"/>
      <c r="ECB151" s="423"/>
      <c r="ECC151" s="423"/>
      <c r="ECD151" s="423"/>
      <c r="ECE151" s="423"/>
      <c r="ECF151" s="423"/>
      <c r="ECG151" s="423"/>
      <c r="ECH151" s="423"/>
      <c r="ECI151" s="423"/>
      <c r="ECJ151" s="423"/>
      <c r="ECK151" s="423"/>
      <c r="ECL151" s="423"/>
      <c r="ECM151" s="423"/>
      <c r="ECN151" s="423"/>
      <c r="ECO151" s="423"/>
      <c r="ECP151" s="423"/>
      <c r="ECQ151" s="423"/>
      <c r="ECR151" s="423"/>
      <c r="ECS151" s="423"/>
      <c r="ECT151" s="423"/>
      <c r="ECU151" s="423"/>
      <c r="ECV151" s="423"/>
      <c r="ECW151" s="423"/>
      <c r="ECX151" s="423"/>
      <c r="ECY151" s="423"/>
      <c r="ECZ151" s="423"/>
      <c r="EDA151" s="423"/>
      <c r="EDB151" s="423"/>
      <c r="EDC151" s="423"/>
      <c r="EDD151" s="423"/>
      <c r="EDE151" s="423"/>
      <c r="EDF151" s="423"/>
      <c r="EDG151" s="423"/>
      <c r="EDH151" s="423"/>
      <c r="EDI151" s="423"/>
      <c r="EDJ151" s="423"/>
      <c r="EDK151" s="423"/>
      <c r="EDL151" s="423"/>
      <c r="EDM151" s="423"/>
      <c r="EDN151" s="423"/>
      <c r="EDO151" s="423"/>
      <c r="EDP151" s="423"/>
      <c r="EDQ151" s="423"/>
      <c r="EDR151" s="423"/>
      <c r="EDS151" s="423"/>
      <c r="EDT151" s="423"/>
      <c r="EDU151" s="423"/>
      <c r="EDV151" s="423"/>
      <c r="EDW151" s="423"/>
      <c r="EDX151" s="423"/>
      <c r="EDY151" s="423"/>
      <c r="EDZ151" s="423"/>
      <c r="EEA151" s="423"/>
      <c r="EEB151" s="423"/>
      <c r="EEC151" s="423"/>
      <c r="EED151" s="423"/>
      <c r="EEE151" s="423"/>
      <c r="EEF151" s="423"/>
      <c r="EEG151" s="423"/>
      <c r="EEH151" s="423"/>
      <c r="EEI151" s="423"/>
      <c r="EEJ151" s="423"/>
      <c r="EEK151" s="423"/>
      <c r="EEL151" s="423"/>
      <c r="EEM151" s="423"/>
      <c r="EEN151" s="423"/>
      <c r="EEO151" s="423"/>
      <c r="EEP151" s="423"/>
      <c r="EEQ151" s="423"/>
      <c r="EER151" s="423"/>
      <c r="EES151" s="423"/>
      <c r="EET151" s="423"/>
      <c r="EEU151" s="423"/>
      <c r="EEV151" s="423"/>
      <c r="EEW151" s="423"/>
      <c r="EEX151" s="423"/>
      <c r="EEY151" s="423"/>
      <c r="EEZ151" s="423"/>
      <c r="EFA151" s="423"/>
      <c r="EFB151" s="423"/>
      <c r="EFC151" s="423"/>
      <c r="EFD151" s="423"/>
      <c r="EFE151" s="423"/>
      <c r="EFF151" s="423"/>
      <c r="EFG151" s="423"/>
      <c r="EFH151" s="423"/>
      <c r="EFI151" s="423"/>
      <c r="EFJ151" s="423"/>
      <c r="EFK151" s="423"/>
      <c r="EFL151" s="423"/>
      <c r="EFM151" s="423"/>
      <c r="EFN151" s="423"/>
      <c r="EFO151" s="423"/>
      <c r="EFP151" s="423"/>
      <c r="EFQ151" s="423"/>
      <c r="EFR151" s="423"/>
      <c r="EFS151" s="423"/>
      <c r="EFT151" s="423"/>
      <c r="EFU151" s="423"/>
      <c r="EFV151" s="423"/>
      <c r="EFW151" s="423"/>
      <c r="EFX151" s="423"/>
      <c r="EFY151" s="423"/>
      <c r="EFZ151" s="423"/>
      <c r="EGA151" s="423"/>
      <c r="EGB151" s="423"/>
      <c r="EGC151" s="423"/>
      <c r="EGD151" s="423"/>
      <c r="EGE151" s="423"/>
      <c r="EGF151" s="423"/>
      <c r="EGG151" s="423"/>
      <c r="EGH151" s="423"/>
      <c r="EGI151" s="423"/>
      <c r="EGJ151" s="423"/>
      <c r="EGK151" s="423"/>
      <c r="EGL151" s="423"/>
      <c r="EGM151" s="423"/>
      <c r="EGN151" s="423"/>
      <c r="EGO151" s="423"/>
      <c r="EGP151" s="423"/>
      <c r="EGQ151" s="423"/>
      <c r="EGR151" s="423"/>
      <c r="EGS151" s="423"/>
      <c r="EGT151" s="423"/>
      <c r="EGU151" s="423"/>
      <c r="EGV151" s="423"/>
      <c r="EGW151" s="423"/>
      <c r="EGX151" s="423"/>
      <c r="EGY151" s="423"/>
      <c r="EGZ151" s="423"/>
      <c r="EHA151" s="423"/>
      <c r="EHB151" s="423"/>
      <c r="EHC151" s="423"/>
      <c r="EHD151" s="423"/>
      <c r="EHE151" s="423"/>
      <c r="EHF151" s="423"/>
      <c r="EHG151" s="423"/>
      <c r="EHH151" s="423"/>
      <c r="EHI151" s="423"/>
      <c r="EHJ151" s="423"/>
      <c r="EHK151" s="423"/>
      <c r="EHL151" s="423"/>
      <c r="EHM151" s="423"/>
      <c r="EHN151" s="423"/>
      <c r="EHO151" s="423"/>
      <c r="EHP151" s="423"/>
      <c r="EHQ151" s="423"/>
      <c r="EHR151" s="423"/>
      <c r="EHS151" s="423"/>
      <c r="EHT151" s="423"/>
      <c r="EHU151" s="423"/>
      <c r="EHV151" s="423"/>
      <c r="EHW151" s="423"/>
      <c r="EHX151" s="423"/>
      <c r="EHY151" s="423"/>
      <c r="EHZ151" s="423"/>
      <c r="EIA151" s="423"/>
      <c r="EIB151" s="423"/>
      <c r="EIC151" s="423"/>
      <c r="EID151" s="423"/>
      <c r="EIE151" s="423"/>
      <c r="EIF151" s="423"/>
      <c r="EIG151" s="423"/>
      <c r="EIH151" s="423"/>
      <c r="EII151" s="423"/>
      <c r="EIJ151" s="423"/>
      <c r="EIK151" s="423"/>
      <c r="EIL151" s="423"/>
      <c r="EIM151" s="423"/>
      <c r="EIN151" s="423"/>
      <c r="EIO151" s="423"/>
      <c r="EIP151" s="423"/>
      <c r="EIQ151" s="423"/>
      <c r="EIR151" s="423"/>
      <c r="EIS151" s="423"/>
      <c r="EIT151" s="423"/>
      <c r="EIU151" s="423"/>
      <c r="EIV151" s="423"/>
      <c r="EIW151" s="423"/>
      <c r="EIX151" s="423"/>
      <c r="EIY151" s="423"/>
      <c r="EIZ151" s="423"/>
      <c r="EJA151" s="423"/>
      <c r="EJB151" s="423"/>
      <c r="EJC151" s="423"/>
      <c r="EJD151" s="423"/>
      <c r="EJE151" s="423"/>
      <c r="EJF151" s="423"/>
      <c r="EJG151" s="423"/>
      <c r="EJH151" s="423"/>
      <c r="EJI151" s="423"/>
      <c r="EJJ151" s="423"/>
      <c r="EJK151" s="423"/>
      <c r="EJL151" s="423"/>
      <c r="EJM151" s="423"/>
      <c r="EJN151" s="423"/>
      <c r="EJO151" s="423"/>
      <c r="EJP151" s="423"/>
      <c r="EJQ151" s="423"/>
      <c r="EJR151" s="423"/>
      <c r="EJS151" s="423"/>
      <c r="EJT151" s="423"/>
      <c r="EJU151" s="423"/>
      <c r="EJV151" s="423"/>
      <c r="EJW151" s="423"/>
      <c r="EJX151" s="423"/>
      <c r="EJY151" s="423"/>
      <c r="EJZ151" s="423"/>
      <c r="EKA151" s="423"/>
      <c r="EKB151" s="423"/>
      <c r="EKC151" s="423"/>
      <c r="EKD151" s="423"/>
      <c r="EKE151" s="423"/>
      <c r="EKF151" s="423"/>
      <c r="EKG151" s="423"/>
      <c r="EKH151" s="423"/>
      <c r="EKI151" s="423"/>
      <c r="EKJ151" s="423"/>
      <c r="EKK151" s="423"/>
      <c r="EKL151" s="423"/>
      <c r="EKM151" s="423"/>
      <c r="EKN151" s="423"/>
      <c r="EKO151" s="423"/>
      <c r="EKP151" s="423"/>
      <c r="EKQ151" s="423"/>
      <c r="EKR151" s="423"/>
      <c r="EKS151" s="423"/>
      <c r="EKT151" s="423"/>
      <c r="EKU151" s="423"/>
      <c r="EKV151" s="423"/>
      <c r="EKW151" s="423"/>
      <c r="EKX151" s="423"/>
      <c r="EKY151" s="423"/>
      <c r="EKZ151" s="423"/>
      <c r="ELA151" s="423"/>
      <c r="ELB151" s="423"/>
      <c r="ELC151" s="423"/>
      <c r="ELD151" s="423"/>
      <c r="ELE151" s="423"/>
      <c r="ELF151" s="423"/>
      <c r="ELG151" s="423"/>
      <c r="ELH151" s="423"/>
      <c r="ELI151" s="423"/>
      <c r="ELJ151" s="423"/>
      <c r="ELK151" s="423"/>
      <c r="ELL151" s="423"/>
      <c r="ELM151" s="423"/>
      <c r="ELN151" s="423"/>
      <c r="ELO151" s="423"/>
      <c r="ELP151" s="423"/>
      <c r="ELQ151" s="423"/>
      <c r="ELR151" s="423"/>
      <c r="ELS151" s="423"/>
      <c r="ELT151" s="423"/>
      <c r="ELU151" s="423"/>
      <c r="ELV151" s="423"/>
      <c r="ELW151" s="423"/>
      <c r="ELX151" s="423"/>
      <c r="ELY151" s="423"/>
      <c r="ELZ151" s="423"/>
      <c r="EMA151" s="423"/>
      <c r="EMB151" s="423"/>
      <c r="EMC151" s="423"/>
      <c r="EMD151" s="423"/>
      <c r="EME151" s="423"/>
      <c r="EMF151" s="423"/>
      <c r="EMG151" s="423"/>
      <c r="EMH151" s="423"/>
      <c r="EMI151" s="423"/>
      <c r="EMJ151" s="423"/>
      <c r="EMK151" s="423"/>
      <c r="EML151" s="423"/>
      <c r="EMM151" s="423"/>
      <c r="EMN151" s="423"/>
      <c r="EMO151" s="423"/>
      <c r="EMP151" s="423"/>
      <c r="EMQ151" s="423"/>
      <c r="EMR151" s="423"/>
      <c r="EMS151" s="423"/>
      <c r="EMT151" s="423"/>
      <c r="EMU151" s="423"/>
      <c r="EMV151" s="423"/>
      <c r="EMW151" s="423"/>
      <c r="EMX151" s="423"/>
      <c r="EMY151" s="423"/>
      <c r="EMZ151" s="423"/>
      <c r="ENA151" s="423"/>
      <c r="ENB151" s="423"/>
      <c r="ENC151" s="423"/>
      <c r="END151" s="423"/>
      <c r="ENE151" s="423"/>
      <c r="ENF151" s="423"/>
      <c r="ENG151" s="423"/>
      <c r="ENH151" s="423"/>
      <c r="ENI151" s="423"/>
      <c r="ENJ151" s="423"/>
      <c r="ENK151" s="423"/>
      <c r="ENL151" s="423"/>
      <c r="ENM151" s="423"/>
      <c r="ENN151" s="423"/>
      <c r="ENO151" s="423"/>
      <c r="ENP151" s="423"/>
      <c r="ENQ151" s="423"/>
      <c r="ENR151" s="423"/>
      <c r="ENS151" s="423"/>
      <c r="ENT151" s="423"/>
      <c r="ENU151" s="423"/>
      <c r="ENV151" s="423"/>
      <c r="ENW151" s="423"/>
      <c r="ENX151" s="423"/>
      <c r="ENY151" s="423"/>
      <c r="ENZ151" s="423"/>
      <c r="EOA151" s="423"/>
      <c r="EOB151" s="423"/>
      <c r="EOC151" s="423"/>
      <c r="EOD151" s="423"/>
      <c r="EOE151" s="423"/>
      <c r="EOF151" s="423"/>
      <c r="EOG151" s="423"/>
      <c r="EOH151" s="423"/>
      <c r="EOI151" s="423"/>
      <c r="EOJ151" s="423"/>
      <c r="EOK151" s="423"/>
      <c r="EOL151" s="423"/>
      <c r="EOM151" s="423"/>
      <c r="EON151" s="423"/>
      <c r="EOO151" s="423"/>
      <c r="EOP151" s="423"/>
      <c r="EOQ151" s="423"/>
      <c r="EOR151" s="423"/>
      <c r="EOS151" s="423"/>
      <c r="EOT151" s="423"/>
      <c r="EOU151" s="423"/>
      <c r="EOV151" s="423"/>
      <c r="EOW151" s="423"/>
      <c r="EOX151" s="423"/>
      <c r="EOY151" s="423"/>
      <c r="EOZ151" s="423"/>
      <c r="EPA151" s="423"/>
      <c r="EPB151" s="423"/>
      <c r="EPC151" s="423"/>
      <c r="EPD151" s="423"/>
      <c r="EPE151" s="423"/>
      <c r="EPF151" s="423"/>
      <c r="EPG151" s="423"/>
      <c r="EPH151" s="423"/>
      <c r="EPI151" s="423"/>
      <c r="EPJ151" s="423"/>
      <c r="EPK151" s="423"/>
      <c r="EPL151" s="423"/>
      <c r="EPM151" s="423"/>
      <c r="EPN151" s="423"/>
      <c r="EPO151" s="423"/>
      <c r="EPP151" s="423"/>
      <c r="EPQ151" s="423"/>
      <c r="EPR151" s="423"/>
      <c r="EPS151" s="423"/>
      <c r="EPT151" s="423"/>
      <c r="EPU151" s="423"/>
      <c r="EPV151" s="423"/>
      <c r="EPW151" s="423"/>
      <c r="EPX151" s="423"/>
      <c r="EPY151" s="423"/>
      <c r="EPZ151" s="423"/>
      <c r="EQA151" s="423"/>
      <c r="EQB151" s="423"/>
      <c r="EQC151" s="423"/>
      <c r="EQD151" s="423"/>
      <c r="EQE151" s="423"/>
      <c r="EQF151" s="423"/>
      <c r="EQG151" s="423"/>
      <c r="EQH151" s="423"/>
      <c r="EQI151" s="423"/>
      <c r="EQJ151" s="423"/>
      <c r="EQK151" s="423"/>
      <c r="EQL151" s="423"/>
      <c r="EQM151" s="423"/>
      <c r="EQN151" s="423"/>
      <c r="EQO151" s="423"/>
      <c r="EQP151" s="423"/>
      <c r="EQQ151" s="423"/>
      <c r="EQR151" s="423"/>
      <c r="EQS151" s="423"/>
      <c r="EQT151" s="423"/>
      <c r="EQU151" s="423"/>
      <c r="EQV151" s="423"/>
      <c r="EQW151" s="423"/>
      <c r="EQX151" s="423"/>
      <c r="EQY151" s="423"/>
      <c r="EQZ151" s="423"/>
      <c r="ERA151" s="423"/>
      <c r="ERB151" s="423"/>
      <c r="ERC151" s="423"/>
      <c r="ERD151" s="423"/>
      <c r="ERE151" s="423"/>
      <c r="ERF151" s="423"/>
      <c r="ERG151" s="423"/>
      <c r="ERH151" s="423"/>
      <c r="ERI151" s="423"/>
      <c r="ERJ151" s="423"/>
      <c r="ERK151" s="423"/>
      <c r="ERL151" s="423"/>
      <c r="ERM151" s="423"/>
      <c r="ERN151" s="423"/>
      <c r="ERO151" s="423"/>
      <c r="ERP151" s="423"/>
      <c r="ERQ151" s="423"/>
      <c r="ERR151" s="423"/>
      <c r="ERS151" s="423"/>
      <c r="ERT151" s="423"/>
      <c r="ERU151" s="423"/>
      <c r="ERV151" s="423"/>
      <c r="ERW151" s="423"/>
      <c r="ERX151" s="423"/>
      <c r="ERY151" s="423"/>
      <c r="ERZ151" s="423"/>
      <c r="ESA151" s="423"/>
      <c r="ESB151" s="423"/>
      <c r="ESC151" s="423"/>
      <c r="ESD151" s="423"/>
      <c r="ESE151" s="423"/>
      <c r="ESF151" s="423"/>
      <c r="ESG151" s="423"/>
      <c r="ESH151" s="423"/>
      <c r="ESI151" s="423"/>
      <c r="ESJ151" s="423"/>
      <c r="ESK151" s="423"/>
      <c r="ESL151" s="423"/>
      <c r="ESM151" s="423"/>
      <c r="ESN151" s="423"/>
      <c r="ESO151" s="423"/>
      <c r="ESP151" s="423"/>
      <c r="ESQ151" s="423"/>
      <c r="ESR151" s="423"/>
      <c r="ESS151" s="423"/>
      <c r="EST151" s="423"/>
      <c r="ESU151" s="423"/>
      <c r="ESV151" s="423"/>
      <c r="ESW151" s="423"/>
      <c r="ESX151" s="423"/>
      <c r="ESY151" s="423"/>
      <c r="ESZ151" s="423"/>
      <c r="ETA151" s="423"/>
      <c r="ETB151" s="423"/>
      <c r="ETC151" s="423"/>
      <c r="ETD151" s="423"/>
      <c r="ETE151" s="423"/>
      <c r="ETF151" s="423"/>
      <c r="ETG151" s="423"/>
      <c r="ETH151" s="423"/>
      <c r="ETI151" s="423"/>
      <c r="ETJ151" s="423"/>
      <c r="ETK151" s="423"/>
      <c r="ETL151" s="423"/>
      <c r="ETM151" s="423"/>
      <c r="ETN151" s="423"/>
      <c r="ETO151" s="423"/>
      <c r="ETP151" s="423"/>
      <c r="ETQ151" s="423"/>
      <c r="ETR151" s="423"/>
      <c r="ETS151" s="423"/>
      <c r="ETT151" s="423"/>
      <c r="ETU151" s="423"/>
      <c r="ETV151" s="423"/>
      <c r="ETW151" s="423"/>
      <c r="ETX151" s="423"/>
      <c r="ETY151" s="423"/>
      <c r="ETZ151" s="423"/>
      <c r="EUA151" s="423"/>
      <c r="EUB151" s="423"/>
      <c r="EUC151" s="423"/>
      <c r="EUD151" s="423"/>
      <c r="EUE151" s="423"/>
      <c r="EUF151" s="423"/>
      <c r="EUG151" s="423"/>
      <c r="EUH151" s="423"/>
      <c r="EUI151" s="423"/>
      <c r="EUJ151" s="423"/>
      <c r="EUK151" s="423"/>
      <c r="EUL151" s="423"/>
      <c r="EUM151" s="423"/>
      <c r="EUN151" s="423"/>
      <c r="EUO151" s="423"/>
      <c r="EUP151" s="423"/>
      <c r="EUQ151" s="423"/>
      <c r="EUR151" s="423"/>
      <c r="EUS151" s="423"/>
      <c r="EUT151" s="423"/>
      <c r="EUU151" s="423"/>
      <c r="EUV151" s="423"/>
      <c r="EUW151" s="423"/>
      <c r="EUX151" s="423"/>
      <c r="EUY151" s="423"/>
      <c r="EUZ151" s="423"/>
      <c r="EVA151" s="423"/>
      <c r="EVB151" s="423"/>
      <c r="EVC151" s="423"/>
      <c r="EVD151" s="423"/>
      <c r="EVE151" s="423"/>
      <c r="EVF151" s="423"/>
      <c r="EVG151" s="423"/>
      <c r="EVH151" s="423"/>
      <c r="EVI151" s="423"/>
      <c r="EVJ151" s="423"/>
      <c r="EVK151" s="423"/>
      <c r="EVL151" s="423"/>
      <c r="EVM151" s="423"/>
      <c r="EVN151" s="423"/>
      <c r="EVO151" s="423"/>
      <c r="EVP151" s="423"/>
      <c r="EVQ151" s="423"/>
      <c r="EVR151" s="423"/>
      <c r="EVS151" s="423"/>
      <c r="EVT151" s="423"/>
      <c r="EVU151" s="423"/>
      <c r="EVV151" s="423"/>
      <c r="EVW151" s="423"/>
      <c r="EVX151" s="423"/>
      <c r="EVY151" s="423"/>
      <c r="EVZ151" s="423"/>
      <c r="EWA151" s="423"/>
      <c r="EWB151" s="423"/>
      <c r="EWC151" s="423"/>
      <c r="EWD151" s="423"/>
      <c r="EWE151" s="423"/>
      <c r="EWF151" s="423"/>
      <c r="EWG151" s="423"/>
      <c r="EWH151" s="423"/>
      <c r="EWI151" s="423"/>
      <c r="EWJ151" s="423"/>
      <c r="EWK151" s="423"/>
      <c r="EWL151" s="423"/>
      <c r="EWM151" s="423"/>
      <c r="EWN151" s="423"/>
      <c r="EWO151" s="423"/>
      <c r="EWP151" s="423"/>
      <c r="EWQ151" s="423"/>
      <c r="EWR151" s="423"/>
      <c r="EWS151" s="423"/>
      <c r="EWT151" s="423"/>
      <c r="EWU151" s="423"/>
      <c r="EWV151" s="423"/>
      <c r="EWW151" s="423"/>
      <c r="EWX151" s="423"/>
      <c r="EWY151" s="423"/>
      <c r="EWZ151" s="423"/>
      <c r="EXA151" s="423"/>
      <c r="EXB151" s="423"/>
      <c r="EXC151" s="423"/>
      <c r="EXD151" s="423"/>
      <c r="EXE151" s="423"/>
      <c r="EXF151" s="423"/>
      <c r="EXG151" s="423"/>
      <c r="EXH151" s="423"/>
      <c r="EXI151" s="423"/>
      <c r="EXJ151" s="423"/>
      <c r="EXK151" s="423"/>
      <c r="EXL151" s="423"/>
      <c r="EXM151" s="423"/>
      <c r="EXN151" s="423"/>
      <c r="EXO151" s="423"/>
      <c r="EXP151" s="423"/>
      <c r="EXQ151" s="423"/>
      <c r="EXR151" s="423"/>
      <c r="EXS151" s="423"/>
      <c r="EXT151" s="423"/>
      <c r="EXU151" s="423"/>
      <c r="EXV151" s="423"/>
      <c r="EXW151" s="423"/>
      <c r="EXX151" s="423"/>
      <c r="EXY151" s="423"/>
      <c r="EXZ151" s="423"/>
      <c r="EYA151" s="423"/>
      <c r="EYB151" s="423"/>
      <c r="EYC151" s="423"/>
      <c r="EYD151" s="423"/>
      <c r="EYE151" s="423"/>
      <c r="EYF151" s="423"/>
      <c r="EYG151" s="423"/>
      <c r="EYH151" s="423"/>
      <c r="EYI151" s="423"/>
      <c r="EYJ151" s="423"/>
      <c r="EYK151" s="423"/>
      <c r="EYL151" s="423"/>
      <c r="EYM151" s="423"/>
      <c r="EYN151" s="423"/>
      <c r="EYO151" s="423"/>
      <c r="EYP151" s="423"/>
      <c r="EYQ151" s="423"/>
      <c r="EYR151" s="423"/>
      <c r="EYS151" s="423"/>
      <c r="EYT151" s="423"/>
      <c r="EYU151" s="423"/>
      <c r="EYV151" s="423"/>
      <c r="EYW151" s="423"/>
      <c r="EYX151" s="423"/>
      <c r="EYY151" s="423"/>
      <c r="EYZ151" s="423"/>
      <c r="EZA151" s="423"/>
      <c r="EZB151" s="423"/>
      <c r="EZC151" s="423"/>
      <c r="EZD151" s="423"/>
      <c r="EZE151" s="423"/>
      <c r="EZF151" s="423"/>
      <c r="EZG151" s="423"/>
      <c r="EZH151" s="423"/>
      <c r="EZI151" s="423"/>
      <c r="EZJ151" s="423"/>
      <c r="EZK151" s="423"/>
      <c r="EZL151" s="423"/>
      <c r="EZM151" s="423"/>
      <c r="EZN151" s="423"/>
      <c r="EZO151" s="423"/>
      <c r="EZP151" s="423"/>
      <c r="EZQ151" s="423"/>
      <c r="EZR151" s="423"/>
      <c r="EZS151" s="423"/>
      <c r="EZT151" s="423"/>
      <c r="EZU151" s="423"/>
      <c r="EZV151" s="423"/>
      <c r="EZW151" s="423"/>
      <c r="EZX151" s="423"/>
      <c r="EZY151" s="423"/>
      <c r="EZZ151" s="423"/>
      <c r="FAA151" s="423"/>
      <c r="FAB151" s="423"/>
      <c r="FAC151" s="423"/>
      <c r="FAD151" s="423"/>
      <c r="FAE151" s="423"/>
      <c r="FAF151" s="423"/>
      <c r="FAG151" s="423"/>
      <c r="FAH151" s="423"/>
      <c r="FAI151" s="423"/>
      <c r="FAJ151" s="423"/>
      <c r="FAK151" s="423"/>
      <c r="FAL151" s="423"/>
      <c r="FAM151" s="423"/>
      <c r="FAN151" s="423"/>
      <c r="FAO151" s="423"/>
      <c r="FAP151" s="423"/>
      <c r="FAQ151" s="423"/>
      <c r="FAR151" s="423"/>
      <c r="FAS151" s="423"/>
      <c r="FAT151" s="423"/>
      <c r="FAU151" s="423"/>
      <c r="FAV151" s="423"/>
      <c r="FAW151" s="423"/>
      <c r="FAX151" s="423"/>
      <c r="FAY151" s="423"/>
      <c r="FAZ151" s="423"/>
      <c r="FBA151" s="423"/>
      <c r="FBB151" s="423"/>
      <c r="FBC151" s="423"/>
      <c r="FBD151" s="423"/>
      <c r="FBE151" s="423"/>
      <c r="FBF151" s="423"/>
      <c r="FBG151" s="423"/>
      <c r="FBH151" s="423"/>
      <c r="FBI151" s="423"/>
      <c r="FBJ151" s="423"/>
      <c r="FBK151" s="423"/>
      <c r="FBL151" s="423"/>
      <c r="FBM151" s="423"/>
      <c r="FBN151" s="423"/>
      <c r="FBO151" s="423"/>
      <c r="FBP151" s="423"/>
      <c r="FBQ151" s="423"/>
      <c r="FBR151" s="423"/>
      <c r="FBS151" s="423"/>
      <c r="FBT151" s="423"/>
      <c r="FBU151" s="423"/>
      <c r="FBV151" s="423"/>
      <c r="FBW151" s="423"/>
      <c r="FBX151" s="423"/>
      <c r="FBY151" s="423"/>
      <c r="FBZ151" s="423"/>
      <c r="FCA151" s="423"/>
      <c r="FCB151" s="423"/>
      <c r="FCC151" s="423"/>
      <c r="FCD151" s="423"/>
      <c r="FCE151" s="423"/>
      <c r="FCF151" s="423"/>
      <c r="FCG151" s="423"/>
      <c r="FCH151" s="423"/>
      <c r="FCI151" s="423"/>
      <c r="FCJ151" s="423"/>
      <c r="FCK151" s="423"/>
      <c r="FCL151" s="423"/>
      <c r="FCM151" s="423"/>
      <c r="FCN151" s="423"/>
      <c r="FCO151" s="423"/>
      <c r="FCP151" s="423"/>
      <c r="FCQ151" s="423"/>
      <c r="FCR151" s="423"/>
      <c r="FCS151" s="423"/>
      <c r="FCT151" s="423"/>
      <c r="FCU151" s="423"/>
      <c r="FCV151" s="423"/>
      <c r="FCW151" s="423"/>
      <c r="FCX151" s="423"/>
      <c r="FCY151" s="423"/>
      <c r="FCZ151" s="423"/>
      <c r="FDA151" s="423"/>
      <c r="FDB151" s="423"/>
      <c r="FDC151" s="423"/>
      <c r="FDD151" s="423"/>
      <c r="FDE151" s="423"/>
      <c r="FDF151" s="423"/>
      <c r="FDG151" s="423"/>
      <c r="FDH151" s="423"/>
      <c r="FDI151" s="423"/>
      <c r="FDJ151" s="423"/>
      <c r="FDK151" s="423"/>
      <c r="FDL151" s="423"/>
      <c r="FDM151" s="423"/>
      <c r="FDN151" s="423"/>
      <c r="FDO151" s="423"/>
      <c r="FDP151" s="423"/>
      <c r="FDQ151" s="423"/>
      <c r="FDR151" s="423"/>
      <c r="FDS151" s="423"/>
      <c r="FDT151" s="423"/>
      <c r="FDU151" s="423"/>
      <c r="FDV151" s="423"/>
      <c r="FDW151" s="423"/>
      <c r="FDX151" s="423"/>
      <c r="FDY151" s="423"/>
      <c r="FDZ151" s="423"/>
      <c r="FEA151" s="423"/>
      <c r="FEB151" s="423"/>
      <c r="FEC151" s="423"/>
      <c r="FED151" s="423"/>
      <c r="FEE151" s="423"/>
      <c r="FEF151" s="423"/>
      <c r="FEG151" s="423"/>
      <c r="FEH151" s="423"/>
      <c r="FEI151" s="423"/>
      <c r="FEJ151" s="423"/>
      <c r="FEK151" s="423"/>
      <c r="FEL151" s="423"/>
      <c r="FEM151" s="423"/>
      <c r="FEN151" s="423"/>
      <c r="FEO151" s="423"/>
      <c r="FEP151" s="423"/>
      <c r="FEQ151" s="423"/>
      <c r="FER151" s="423"/>
      <c r="FES151" s="423"/>
      <c r="FET151" s="423"/>
      <c r="FEU151" s="423"/>
      <c r="FEV151" s="423"/>
      <c r="FEW151" s="423"/>
      <c r="FEX151" s="423"/>
      <c r="FEY151" s="423"/>
      <c r="FEZ151" s="423"/>
      <c r="FFA151" s="423"/>
      <c r="FFB151" s="423"/>
      <c r="FFC151" s="423"/>
      <c r="FFD151" s="423"/>
      <c r="FFE151" s="423"/>
      <c r="FFF151" s="423"/>
      <c r="FFG151" s="423"/>
      <c r="FFH151" s="423"/>
      <c r="FFI151" s="423"/>
      <c r="FFJ151" s="423"/>
      <c r="FFK151" s="423"/>
      <c r="FFL151" s="423"/>
      <c r="FFM151" s="423"/>
      <c r="FFN151" s="423"/>
      <c r="FFO151" s="423"/>
      <c r="FFP151" s="423"/>
      <c r="FFQ151" s="423"/>
      <c r="FFR151" s="423"/>
      <c r="FFS151" s="423"/>
      <c r="FFT151" s="423"/>
      <c r="FFU151" s="423"/>
      <c r="FFV151" s="423"/>
      <c r="FFW151" s="423"/>
      <c r="FFX151" s="423"/>
      <c r="FFY151" s="423"/>
      <c r="FFZ151" s="423"/>
      <c r="FGA151" s="423"/>
      <c r="FGB151" s="423"/>
      <c r="FGC151" s="423"/>
      <c r="FGD151" s="423"/>
      <c r="FGE151" s="423"/>
      <c r="FGF151" s="423"/>
      <c r="FGG151" s="423"/>
      <c r="FGH151" s="423"/>
      <c r="FGI151" s="423"/>
      <c r="FGJ151" s="423"/>
      <c r="FGK151" s="423"/>
      <c r="FGL151" s="423"/>
      <c r="FGM151" s="423"/>
      <c r="FGN151" s="423"/>
      <c r="FGO151" s="423"/>
      <c r="FGP151" s="423"/>
      <c r="FGQ151" s="423"/>
      <c r="FGR151" s="423"/>
      <c r="FGS151" s="423"/>
      <c r="FGT151" s="423"/>
      <c r="FGU151" s="423"/>
      <c r="FGV151" s="423"/>
      <c r="FGW151" s="423"/>
      <c r="FGX151" s="423"/>
      <c r="FGY151" s="423"/>
      <c r="FGZ151" s="423"/>
      <c r="FHA151" s="423"/>
      <c r="FHB151" s="423"/>
      <c r="FHC151" s="423"/>
      <c r="FHD151" s="423"/>
      <c r="FHE151" s="423"/>
      <c r="FHF151" s="423"/>
      <c r="FHG151" s="423"/>
      <c r="FHH151" s="423"/>
      <c r="FHI151" s="423"/>
      <c r="FHJ151" s="423"/>
      <c r="FHK151" s="423"/>
      <c r="FHL151" s="423"/>
      <c r="FHM151" s="423"/>
      <c r="FHN151" s="423"/>
      <c r="FHO151" s="423"/>
      <c r="FHP151" s="423"/>
      <c r="FHQ151" s="423"/>
      <c r="FHR151" s="423"/>
      <c r="FHS151" s="423"/>
      <c r="FHT151" s="423"/>
      <c r="FHU151" s="423"/>
      <c r="FHV151" s="423"/>
      <c r="FHW151" s="423"/>
      <c r="FHX151" s="423"/>
      <c r="FHY151" s="423"/>
      <c r="FHZ151" s="423"/>
      <c r="FIA151" s="423"/>
      <c r="FIB151" s="423"/>
      <c r="FIC151" s="423"/>
      <c r="FID151" s="423"/>
      <c r="FIE151" s="423"/>
      <c r="FIF151" s="423"/>
      <c r="FIG151" s="423"/>
      <c r="FIH151" s="423"/>
      <c r="FII151" s="423"/>
      <c r="FIJ151" s="423"/>
      <c r="FIK151" s="423"/>
      <c r="FIL151" s="423"/>
      <c r="FIM151" s="423"/>
      <c r="FIN151" s="423"/>
      <c r="FIO151" s="423"/>
      <c r="FIP151" s="423"/>
      <c r="FIQ151" s="423"/>
      <c r="FIR151" s="423"/>
      <c r="FIS151" s="423"/>
      <c r="FIT151" s="423"/>
      <c r="FIU151" s="423"/>
      <c r="FIV151" s="423"/>
      <c r="FIW151" s="423"/>
      <c r="FIX151" s="423"/>
      <c r="FIY151" s="423"/>
      <c r="FIZ151" s="423"/>
      <c r="FJA151" s="423"/>
      <c r="FJB151" s="423"/>
      <c r="FJC151" s="423"/>
      <c r="FJD151" s="423"/>
      <c r="FJE151" s="423"/>
      <c r="FJF151" s="423"/>
      <c r="FJG151" s="423"/>
      <c r="FJH151" s="423"/>
      <c r="FJI151" s="423"/>
      <c r="FJJ151" s="423"/>
      <c r="FJK151" s="423"/>
      <c r="FJL151" s="423"/>
      <c r="FJM151" s="423"/>
      <c r="FJN151" s="423"/>
      <c r="FJO151" s="423"/>
      <c r="FJP151" s="423"/>
      <c r="FJQ151" s="423"/>
      <c r="FJR151" s="423"/>
      <c r="FJS151" s="423"/>
      <c r="FJT151" s="423"/>
      <c r="FJU151" s="423"/>
      <c r="FJV151" s="423"/>
      <c r="FJW151" s="423"/>
      <c r="FJX151" s="423"/>
      <c r="FJY151" s="423"/>
      <c r="FJZ151" s="423"/>
      <c r="FKA151" s="423"/>
      <c r="FKB151" s="423"/>
      <c r="FKC151" s="423"/>
      <c r="FKD151" s="423"/>
      <c r="FKE151" s="423"/>
      <c r="FKF151" s="423"/>
      <c r="FKG151" s="423"/>
      <c r="FKH151" s="423"/>
      <c r="FKI151" s="423"/>
      <c r="FKJ151" s="423"/>
      <c r="FKK151" s="423"/>
      <c r="FKL151" s="423"/>
      <c r="FKM151" s="423"/>
      <c r="FKN151" s="423"/>
      <c r="FKO151" s="423"/>
      <c r="FKP151" s="423"/>
      <c r="FKQ151" s="423"/>
      <c r="FKR151" s="423"/>
      <c r="FKS151" s="423"/>
      <c r="FKT151" s="423"/>
      <c r="FKU151" s="423"/>
      <c r="FKV151" s="423"/>
      <c r="FKW151" s="423"/>
      <c r="FKX151" s="423"/>
      <c r="FKY151" s="423"/>
      <c r="FKZ151" s="423"/>
      <c r="FLA151" s="423"/>
      <c r="FLB151" s="423"/>
      <c r="FLC151" s="423"/>
      <c r="FLD151" s="423"/>
      <c r="FLE151" s="423"/>
      <c r="FLF151" s="423"/>
      <c r="FLG151" s="423"/>
      <c r="FLH151" s="423"/>
      <c r="FLI151" s="423"/>
      <c r="FLJ151" s="423"/>
      <c r="FLK151" s="423"/>
      <c r="FLL151" s="423"/>
      <c r="FLM151" s="423"/>
      <c r="FLN151" s="423"/>
      <c r="FLO151" s="423"/>
      <c r="FLP151" s="423"/>
      <c r="FLQ151" s="423"/>
      <c r="FLR151" s="423"/>
      <c r="FLS151" s="423"/>
      <c r="FLT151" s="423"/>
      <c r="FLU151" s="423"/>
      <c r="FLV151" s="423"/>
      <c r="FLW151" s="423"/>
      <c r="FLX151" s="423"/>
      <c r="FLY151" s="423"/>
      <c r="FLZ151" s="423"/>
      <c r="FMA151" s="423"/>
      <c r="FMB151" s="423"/>
      <c r="FMC151" s="423"/>
      <c r="FMD151" s="423"/>
      <c r="FME151" s="423"/>
      <c r="FMF151" s="423"/>
      <c r="FMG151" s="423"/>
      <c r="FMH151" s="423"/>
      <c r="FMI151" s="423"/>
      <c r="FMJ151" s="423"/>
      <c r="FMK151" s="423"/>
      <c r="FML151" s="423"/>
      <c r="FMM151" s="423"/>
      <c r="FMN151" s="423"/>
      <c r="FMO151" s="423"/>
      <c r="FMP151" s="423"/>
      <c r="FMQ151" s="423"/>
      <c r="FMR151" s="423"/>
      <c r="FMS151" s="423"/>
      <c r="FMT151" s="423"/>
      <c r="FMU151" s="423"/>
      <c r="FMV151" s="423"/>
      <c r="FMW151" s="423"/>
      <c r="FMX151" s="423"/>
      <c r="FMY151" s="423"/>
      <c r="FMZ151" s="423"/>
      <c r="FNA151" s="423"/>
      <c r="FNB151" s="423"/>
      <c r="FNC151" s="423"/>
      <c r="FND151" s="423"/>
      <c r="FNE151" s="423"/>
      <c r="FNF151" s="423"/>
      <c r="FNG151" s="423"/>
      <c r="FNH151" s="423"/>
      <c r="FNI151" s="423"/>
      <c r="FNJ151" s="423"/>
      <c r="FNK151" s="423"/>
      <c r="FNL151" s="423"/>
      <c r="FNM151" s="423"/>
      <c r="FNN151" s="423"/>
      <c r="FNO151" s="423"/>
      <c r="FNP151" s="423"/>
      <c r="FNQ151" s="423"/>
      <c r="FNR151" s="423"/>
      <c r="FNS151" s="423"/>
      <c r="FNT151" s="423"/>
      <c r="FNU151" s="423"/>
      <c r="FNV151" s="423"/>
      <c r="FNW151" s="423"/>
      <c r="FNX151" s="423"/>
      <c r="FNY151" s="423"/>
      <c r="FNZ151" s="423"/>
      <c r="FOA151" s="423"/>
      <c r="FOB151" s="423"/>
      <c r="FOC151" s="423"/>
      <c r="FOD151" s="423"/>
      <c r="FOE151" s="423"/>
      <c r="FOF151" s="423"/>
      <c r="FOG151" s="423"/>
      <c r="FOH151" s="423"/>
      <c r="FOI151" s="423"/>
      <c r="FOJ151" s="423"/>
      <c r="FOK151" s="423"/>
      <c r="FOL151" s="423"/>
      <c r="FOM151" s="423"/>
      <c r="FON151" s="423"/>
      <c r="FOO151" s="423"/>
      <c r="FOP151" s="423"/>
      <c r="FOQ151" s="423"/>
      <c r="FOR151" s="423"/>
      <c r="FOS151" s="423"/>
      <c r="FOT151" s="423"/>
      <c r="FOU151" s="423"/>
      <c r="FOV151" s="423"/>
      <c r="FOW151" s="423"/>
      <c r="FOX151" s="423"/>
      <c r="FOY151" s="423"/>
      <c r="FOZ151" s="423"/>
      <c r="FPA151" s="423"/>
      <c r="FPB151" s="423"/>
      <c r="FPC151" s="423"/>
      <c r="FPD151" s="423"/>
      <c r="FPE151" s="423"/>
      <c r="FPF151" s="423"/>
      <c r="FPG151" s="423"/>
      <c r="FPH151" s="423"/>
      <c r="FPI151" s="423"/>
      <c r="FPJ151" s="423"/>
      <c r="FPK151" s="423"/>
      <c r="FPL151" s="423"/>
      <c r="FPM151" s="423"/>
      <c r="FPN151" s="423"/>
      <c r="FPO151" s="423"/>
      <c r="FPP151" s="423"/>
      <c r="FPQ151" s="423"/>
      <c r="FPR151" s="423"/>
      <c r="FPS151" s="423"/>
      <c r="FPT151" s="423"/>
      <c r="FPU151" s="423"/>
      <c r="FPV151" s="423"/>
      <c r="FPW151" s="423"/>
      <c r="FPX151" s="423"/>
      <c r="FPY151" s="423"/>
      <c r="FPZ151" s="423"/>
      <c r="FQA151" s="423"/>
      <c r="FQB151" s="423"/>
      <c r="FQC151" s="423"/>
      <c r="FQD151" s="423"/>
      <c r="FQE151" s="423"/>
      <c r="FQF151" s="423"/>
      <c r="FQG151" s="423"/>
      <c r="FQH151" s="423"/>
      <c r="FQI151" s="423"/>
      <c r="FQJ151" s="423"/>
      <c r="FQK151" s="423"/>
      <c r="FQL151" s="423"/>
      <c r="FQM151" s="423"/>
      <c r="FQN151" s="423"/>
      <c r="FQO151" s="423"/>
      <c r="FQP151" s="423"/>
      <c r="FQQ151" s="423"/>
      <c r="FQR151" s="423"/>
      <c r="FQS151" s="423"/>
      <c r="FQT151" s="423"/>
      <c r="FQU151" s="423"/>
      <c r="FQV151" s="423"/>
      <c r="FQW151" s="423"/>
      <c r="FQX151" s="423"/>
      <c r="FQY151" s="423"/>
      <c r="FQZ151" s="423"/>
      <c r="FRA151" s="423"/>
      <c r="FRB151" s="423"/>
      <c r="FRC151" s="423"/>
      <c r="FRD151" s="423"/>
      <c r="FRE151" s="423"/>
      <c r="FRF151" s="423"/>
      <c r="FRG151" s="423"/>
      <c r="FRH151" s="423"/>
      <c r="FRI151" s="423"/>
      <c r="FRJ151" s="423"/>
      <c r="FRK151" s="423"/>
      <c r="FRL151" s="423"/>
      <c r="FRM151" s="423"/>
      <c r="FRN151" s="423"/>
      <c r="FRO151" s="423"/>
      <c r="FRP151" s="423"/>
      <c r="FRQ151" s="423"/>
      <c r="FRR151" s="423"/>
      <c r="FRS151" s="423"/>
      <c r="FRT151" s="423"/>
      <c r="FRU151" s="423"/>
      <c r="FRV151" s="423"/>
      <c r="FRW151" s="423"/>
      <c r="FRX151" s="423"/>
      <c r="FRY151" s="423"/>
      <c r="FRZ151" s="423"/>
      <c r="FSA151" s="423"/>
      <c r="FSB151" s="423"/>
      <c r="FSC151" s="423"/>
      <c r="FSD151" s="423"/>
      <c r="FSE151" s="423"/>
      <c r="FSF151" s="423"/>
      <c r="FSG151" s="423"/>
      <c r="FSH151" s="423"/>
      <c r="FSI151" s="423"/>
      <c r="FSJ151" s="423"/>
      <c r="FSK151" s="423"/>
      <c r="FSL151" s="423"/>
      <c r="FSM151" s="423"/>
      <c r="FSN151" s="423"/>
      <c r="FSO151" s="423"/>
      <c r="FSP151" s="423"/>
      <c r="FSQ151" s="423"/>
      <c r="FSR151" s="423"/>
      <c r="FSS151" s="423"/>
      <c r="FST151" s="423"/>
      <c r="FSU151" s="423"/>
      <c r="FSV151" s="423"/>
      <c r="FSW151" s="423"/>
      <c r="FSX151" s="423"/>
      <c r="FSY151" s="423"/>
      <c r="FSZ151" s="423"/>
      <c r="FTA151" s="423"/>
      <c r="FTB151" s="423"/>
      <c r="FTC151" s="423"/>
      <c r="FTD151" s="423"/>
      <c r="FTE151" s="423"/>
      <c r="FTF151" s="423"/>
      <c r="FTG151" s="423"/>
      <c r="FTH151" s="423"/>
      <c r="FTI151" s="423"/>
      <c r="FTJ151" s="423"/>
      <c r="FTK151" s="423"/>
      <c r="FTL151" s="423"/>
      <c r="FTM151" s="423"/>
      <c r="FTN151" s="423"/>
      <c r="FTO151" s="423"/>
      <c r="FTP151" s="423"/>
      <c r="FTQ151" s="423"/>
      <c r="FTR151" s="423"/>
      <c r="FTS151" s="423"/>
      <c r="FTT151" s="423"/>
      <c r="FTU151" s="423"/>
      <c r="FTV151" s="423"/>
      <c r="FTW151" s="423"/>
      <c r="FTX151" s="423"/>
      <c r="FTY151" s="423"/>
      <c r="FTZ151" s="423"/>
      <c r="FUA151" s="423"/>
      <c r="FUB151" s="423"/>
      <c r="FUC151" s="423"/>
      <c r="FUD151" s="423"/>
      <c r="FUE151" s="423"/>
      <c r="FUF151" s="423"/>
      <c r="FUG151" s="423"/>
      <c r="FUH151" s="423"/>
      <c r="FUI151" s="423"/>
      <c r="FUJ151" s="423"/>
      <c r="FUK151" s="423"/>
      <c r="FUL151" s="423"/>
      <c r="FUM151" s="423"/>
      <c r="FUN151" s="423"/>
      <c r="FUO151" s="423"/>
      <c r="FUP151" s="423"/>
      <c r="FUQ151" s="423"/>
      <c r="FUR151" s="423"/>
      <c r="FUS151" s="423"/>
      <c r="FUT151" s="423"/>
      <c r="FUU151" s="423"/>
      <c r="FUV151" s="423"/>
      <c r="FUW151" s="423"/>
      <c r="FUX151" s="423"/>
      <c r="FUY151" s="423"/>
      <c r="FUZ151" s="423"/>
      <c r="FVA151" s="423"/>
      <c r="FVB151" s="423"/>
      <c r="FVC151" s="423"/>
      <c r="FVD151" s="423"/>
      <c r="FVE151" s="423"/>
      <c r="FVF151" s="423"/>
      <c r="FVG151" s="423"/>
      <c r="FVH151" s="423"/>
      <c r="FVI151" s="423"/>
      <c r="FVJ151" s="423"/>
      <c r="FVK151" s="423"/>
      <c r="FVL151" s="423"/>
      <c r="FVM151" s="423"/>
      <c r="FVN151" s="423"/>
      <c r="FVO151" s="423"/>
      <c r="FVP151" s="423"/>
      <c r="FVQ151" s="423"/>
      <c r="FVR151" s="423"/>
      <c r="FVS151" s="423"/>
      <c r="FVT151" s="423"/>
      <c r="FVU151" s="423"/>
      <c r="FVV151" s="423"/>
      <c r="FVW151" s="423"/>
      <c r="FVX151" s="423"/>
      <c r="FVY151" s="423"/>
      <c r="FVZ151" s="423"/>
      <c r="FWA151" s="423"/>
      <c r="FWB151" s="423"/>
      <c r="FWC151" s="423"/>
      <c r="FWD151" s="423"/>
      <c r="FWE151" s="423"/>
      <c r="FWF151" s="423"/>
      <c r="FWG151" s="423"/>
      <c r="FWH151" s="423"/>
      <c r="FWI151" s="423"/>
      <c r="FWJ151" s="423"/>
      <c r="FWK151" s="423"/>
      <c r="FWL151" s="423"/>
      <c r="FWM151" s="423"/>
      <c r="FWN151" s="423"/>
      <c r="FWO151" s="423"/>
      <c r="FWP151" s="423"/>
      <c r="FWQ151" s="423"/>
      <c r="FWR151" s="423"/>
      <c r="FWS151" s="423"/>
      <c r="FWT151" s="423"/>
      <c r="FWU151" s="423"/>
      <c r="FWV151" s="423"/>
      <c r="FWW151" s="423"/>
      <c r="FWX151" s="423"/>
      <c r="FWY151" s="423"/>
      <c r="FWZ151" s="423"/>
      <c r="FXA151" s="423"/>
      <c r="FXB151" s="423"/>
      <c r="FXC151" s="423"/>
      <c r="FXD151" s="423"/>
      <c r="FXE151" s="423"/>
      <c r="FXF151" s="423"/>
      <c r="FXG151" s="423"/>
      <c r="FXH151" s="423"/>
      <c r="FXI151" s="423"/>
      <c r="FXJ151" s="423"/>
      <c r="FXK151" s="423"/>
      <c r="FXL151" s="423"/>
      <c r="FXM151" s="423"/>
      <c r="FXN151" s="423"/>
      <c r="FXO151" s="423"/>
      <c r="FXP151" s="423"/>
      <c r="FXQ151" s="423"/>
      <c r="FXR151" s="423"/>
      <c r="FXS151" s="423"/>
      <c r="FXT151" s="423"/>
      <c r="FXU151" s="423"/>
      <c r="FXV151" s="423"/>
      <c r="FXW151" s="423"/>
      <c r="FXX151" s="423"/>
      <c r="FXY151" s="423"/>
      <c r="FXZ151" s="423"/>
      <c r="FYA151" s="423"/>
      <c r="FYB151" s="423"/>
      <c r="FYC151" s="423"/>
      <c r="FYD151" s="423"/>
      <c r="FYE151" s="423"/>
      <c r="FYF151" s="423"/>
      <c r="FYG151" s="423"/>
      <c r="FYH151" s="423"/>
      <c r="FYI151" s="423"/>
      <c r="FYJ151" s="423"/>
      <c r="FYK151" s="423"/>
      <c r="FYL151" s="423"/>
      <c r="FYM151" s="423"/>
      <c r="FYN151" s="423"/>
      <c r="FYO151" s="423"/>
      <c r="FYP151" s="423"/>
      <c r="FYQ151" s="423"/>
      <c r="FYR151" s="423"/>
      <c r="FYS151" s="423"/>
      <c r="FYT151" s="423"/>
      <c r="FYU151" s="423"/>
      <c r="FYV151" s="423"/>
      <c r="FYW151" s="423"/>
      <c r="FYX151" s="423"/>
      <c r="FYY151" s="423"/>
      <c r="FYZ151" s="423"/>
      <c r="FZA151" s="423"/>
      <c r="FZB151" s="423"/>
      <c r="FZC151" s="423"/>
      <c r="FZD151" s="423"/>
      <c r="FZE151" s="423"/>
      <c r="FZF151" s="423"/>
      <c r="FZG151" s="423"/>
      <c r="FZH151" s="423"/>
      <c r="FZI151" s="423"/>
      <c r="FZJ151" s="423"/>
      <c r="FZK151" s="423"/>
      <c r="FZL151" s="423"/>
      <c r="FZM151" s="423"/>
      <c r="FZN151" s="423"/>
      <c r="FZO151" s="423"/>
      <c r="FZP151" s="423"/>
      <c r="FZQ151" s="423"/>
      <c r="FZR151" s="423"/>
      <c r="FZS151" s="423"/>
      <c r="FZT151" s="423"/>
      <c r="FZU151" s="423"/>
      <c r="FZV151" s="423"/>
      <c r="FZW151" s="423"/>
      <c r="FZX151" s="423"/>
      <c r="FZY151" s="423"/>
      <c r="FZZ151" s="423"/>
      <c r="GAA151" s="423"/>
      <c r="GAB151" s="423"/>
      <c r="GAC151" s="423"/>
      <c r="GAD151" s="423"/>
      <c r="GAE151" s="423"/>
      <c r="GAF151" s="423"/>
      <c r="GAG151" s="423"/>
      <c r="GAH151" s="423"/>
      <c r="GAI151" s="423"/>
      <c r="GAJ151" s="423"/>
      <c r="GAK151" s="423"/>
      <c r="GAL151" s="423"/>
      <c r="GAM151" s="423"/>
      <c r="GAN151" s="423"/>
      <c r="GAO151" s="423"/>
      <c r="GAP151" s="423"/>
      <c r="GAQ151" s="423"/>
      <c r="GAR151" s="423"/>
      <c r="GAS151" s="423"/>
      <c r="GAT151" s="423"/>
      <c r="GAU151" s="423"/>
      <c r="GAV151" s="423"/>
      <c r="GAW151" s="423"/>
      <c r="GAX151" s="423"/>
      <c r="GAY151" s="423"/>
      <c r="GAZ151" s="423"/>
      <c r="GBA151" s="423"/>
      <c r="GBB151" s="423"/>
      <c r="GBC151" s="423"/>
      <c r="GBD151" s="423"/>
      <c r="GBE151" s="423"/>
      <c r="GBF151" s="423"/>
      <c r="GBG151" s="423"/>
      <c r="GBH151" s="423"/>
      <c r="GBI151" s="423"/>
      <c r="GBJ151" s="423"/>
      <c r="GBK151" s="423"/>
      <c r="GBL151" s="423"/>
      <c r="GBM151" s="423"/>
      <c r="GBN151" s="423"/>
      <c r="GBO151" s="423"/>
      <c r="GBP151" s="423"/>
      <c r="GBQ151" s="423"/>
      <c r="GBR151" s="423"/>
      <c r="GBS151" s="423"/>
      <c r="GBT151" s="423"/>
      <c r="GBU151" s="423"/>
      <c r="GBV151" s="423"/>
      <c r="GBW151" s="423"/>
      <c r="GBX151" s="423"/>
      <c r="GBY151" s="423"/>
      <c r="GBZ151" s="423"/>
      <c r="GCA151" s="423"/>
      <c r="GCB151" s="423"/>
      <c r="GCC151" s="423"/>
      <c r="GCD151" s="423"/>
      <c r="GCE151" s="423"/>
      <c r="GCF151" s="423"/>
      <c r="GCG151" s="423"/>
      <c r="GCH151" s="423"/>
      <c r="GCI151" s="423"/>
      <c r="GCJ151" s="423"/>
      <c r="GCK151" s="423"/>
      <c r="GCL151" s="423"/>
      <c r="GCM151" s="423"/>
      <c r="GCN151" s="423"/>
      <c r="GCO151" s="423"/>
      <c r="GCP151" s="423"/>
      <c r="GCQ151" s="423"/>
      <c r="GCR151" s="423"/>
      <c r="GCS151" s="423"/>
      <c r="GCT151" s="423"/>
      <c r="GCU151" s="423"/>
      <c r="GCV151" s="423"/>
      <c r="GCW151" s="423"/>
      <c r="GCX151" s="423"/>
      <c r="GCY151" s="423"/>
      <c r="GCZ151" s="423"/>
      <c r="GDA151" s="423"/>
      <c r="GDB151" s="423"/>
      <c r="GDC151" s="423"/>
      <c r="GDD151" s="423"/>
      <c r="GDE151" s="423"/>
      <c r="GDF151" s="423"/>
      <c r="GDG151" s="423"/>
      <c r="GDH151" s="423"/>
      <c r="GDI151" s="423"/>
      <c r="GDJ151" s="423"/>
      <c r="GDK151" s="423"/>
      <c r="GDL151" s="423"/>
      <c r="GDM151" s="423"/>
      <c r="GDN151" s="423"/>
      <c r="GDO151" s="423"/>
      <c r="GDP151" s="423"/>
      <c r="GDQ151" s="423"/>
      <c r="GDR151" s="423"/>
      <c r="GDS151" s="423"/>
      <c r="GDT151" s="423"/>
      <c r="GDU151" s="423"/>
      <c r="GDV151" s="423"/>
      <c r="GDW151" s="423"/>
      <c r="GDX151" s="423"/>
      <c r="GDY151" s="423"/>
      <c r="GDZ151" s="423"/>
      <c r="GEA151" s="423"/>
      <c r="GEB151" s="423"/>
      <c r="GEC151" s="423"/>
      <c r="GED151" s="423"/>
      <c r="GEE151" s="423"/>
      <c r="GEF151" s="423"/>
      <c r="GEG151" s="423"/>
      <c r="GEH151" s="423"/>
      <c r="GEI151" s="423"/>
      <c r="GEJ151" s="423"/>
      <c r="GEK151" s="423"/>
      <c r="GEL151" s="423"/>
      <c r="GEM151" s="423"/>
      <c r="GEN151" s="423"/>
      <c r="GEO151" s="423"/>
      <c r="GEP151" s="423"/>
      <c r="GEQ151" s="423"/>
      <c r="GER151" s="423"/>
      <c r="GES151" s="423"/>
      <c r="GET151" s="423"/>
      <c r="GEU151" s="423"/>
      <c r="GEV151" s="423"/>
      <c r="GEW151" s="423"/>
      <c r="GEX151" s="423"/>
      <c r="GEY151" s="423"/>
      <c r="GEZ151" s="423"/>
      <c r="GFA151" s="423"/>
      <c r="GFB151" s="423"/>
      <c r="GFC151" s="423"/>
      <c r="GFD151" s="423"/>
      <c r="GFE151" s="423"/>
      <c r="GFF151" s="423"/>
      <c r="GFG151" s="423"/>
      <c r="GFH151" s="423"/>
      <c r="GFI151" s="423"/>
      <c r="GFJ151" s="423"/>
      <c r="GFK151" s="423"/>
      <c r="GFL151" s="423"/>
      <c r="GFM151" s="423"/>
      <c r="GFN151" s="423"/>
      <c r="GFO151" s="423"/>
      <c r="GFP151" s="423"/>
      <c r="GFQ151" s="423"/>
      <c r="GFR151" s="423"/>
      <c r="GFS151" s="423"/>
      <c r="GFT151" s="423"/>
      <c r="GFU151" s="423"/>
      <c r="GFV151" s="423"/>
      <c r="GFW151" s="423"/>
      <c r="GFX151" s="423"/>
      <c r="GFY151" s="423"/>
      <c r="GFZ151" s="423"/>
      <c r="GGA151" s="423"/>
      <c r="GGB151" s="423"/>
      <c r="GGC151" s="423"/>
      <c r="GGD151" s="423"/>
      <c r="GGE151" s="423"/>
      <c r="GGF151" s="423"/>
      <c r="GGG151" s="423"/>
      <c r="GGH151" s="423"/>
      <c r="GGI151" s="423"/>
      <c r="GGJ151" s="423"/>
      <c r="GGK151" s="423"/>
      <c r="GGL151" s="423"/>
      <c r="GGM151" s="423"/>
      <c r="GGN151" s="423"/>
      <c r="GGO151" s="423"/>
      <c r="GGP151" s="423"/>
      <c r="GGQ151" s="423"/>
      <c r="GGR151" s="423"/>
      <c r="GGS151" s="423"/>
      <c r="GGT151" s="423"/>
      <c r="GGU151" s="423"/>
      <c r="GGV151" s="423"/>
      <c r="GGW151" s="423"/>
      <c r="GGX151" s="423"/>
      <c r="GGY151" s="423"/>
      <c r="GGZ151" s="423"/>
      <c r="GHA151" s="423"/>
      <c r="GHB151" s="423"/>
      <c r="GHC151" s="423"/>
      <c r="GHD151" s="423"/>
      <c r="GHE151" s="423"/>
      <c r="GHF151" s="423"/>
      <c r="GHG151" s="423"/>
      <c r="GHH151" s="423"/>
      <c r="GHI151" s="423"/>
      <c r="GHJ151" s="423"/>
      <c r="GHK151" s="423"/>
      <c r="GHL151" s="423"/>
      <c r="GHM151" s="423"/>
      <c r="GHN151" s="423"/>
      <c r="GHO151" s="423"/>
      <c r="GHP151" s="423"/>
      <c r="GHQ151" s="423"/>
      <c r="GHR151" s="423"/>
      <c r="GHS151" s="423"/>
      <c r="GHT151" s="423"/>
      <c r="GHU151" s="423"/>
      <c r="GHV151" s="423"/>
      <c r="GHW151" s="423"/>
      <c r="GHX151" s="423"/>
      <c r="GHY151" s="423"/>
      <c r="GHZ151" s="423"/>
      <c r="GIA151" s="423"/>
      <c r="GIB151" s="423"/>
      <c r="GIC151" s="423"/>
      <c r="GID151" s="423"/>
      <c r="GIE151" s="423"/>
      <c r="GIF151" s="423"/>
      <c r="GIG151" s="423"/>
      <c r="GIH151" s="423"/>
      <c r="GII151" s="423"/>
      <c r="GIJ151" s="423"/>
      <c r="GIK151" s="423"/>
      <c r="GIL151" s="423"/>
      <c r="GIM151" s="423"/>
      <c r="GIN151" s="423"/>
      <c r="GIO151" s="423"/>
      <c r="GIP151" s="423"/>
      <c r="GIQ151" s="423"/>
      <c r="GIR151" s="423"/>
      <c r="GIS151" s="423"/>
      <c r="GIT151" s="423"/>
      <c r="GIU151" s="423"/>
      <c r="GIV151" s="423"/>
      <c r="GIW151" s="423"/>
      <c r="GIX151" s="423"/>
      <c r="GIY151" s="423"/>
      <c r="GIZ151" s="423"/>
      <c r="GJA151" s="423"/>
      <c r="GJB151" s="423"/>
      <c r="GJC151" s="423"/>
      <c r="GJD151" s="423"/>
      <c r="GJE151" s="423"/>
      <c r="GJF151" s="423"/>
      <c r="GJG151" s="423"/>
      <c r="GJH151" s="423"/>
      <c r="GJI151" s="423"/>
      <c r="GJJ151" s="423"/>
      <c r="GJK151" s="423"/>
      <c r="GJL151" s="423"/>
      <c r="GJM151" s="423"/>
      <c r="GJN151" s="423"/>
      <c r="GJO151" s="423"/>
      <c r="GJP151" s="423"/>
      <c r="GJQ151" s="423"/>
      <c r="GJR151" s="423"/>
      <c r="GJS151" s="423"/>
      <c r="GJT151" s="423"/>
      <c r="GJU151" s="423"/>
      <c r="GJV151" s="423"/>
      <c r="GJW151" s="423"/>
      <c r="GJX151" s="423"/>
      <c r="GJY151" s="423"/>
      <c r="GJZ151" s="423"/>
      <c r="GKA151" s="423"/>
      <c r="GKB151" s="423"/>
      <c r="GKC151" s="423"/>
      <c r="GKD151" s="423"/>
      <c r="GKE151" s="423"/>
      <c r="GKF151" s="423"/>
      <c r="GKG151" s="423"/>
      <c r="GKH151" s="423"/>
      <c r="GKI151" s="423"/>
      <c r="GKJ151" s="423"/>
      <c r="GKK151" s="423"/>
      <c r="GKL151" s="423"/>
      <c r="GKM151" s="423"/>
      <c r="GKN151" s="423"/>
      <c r="GKO151" s="423"/>
      <c r="GKP151" s="423"/>
      <c r="GKQ151" s="423"/>
      <c r="GKR151" s="423"/>
      <c r="GKS151" s="423"/>
      <c r="GKT151" s="423"/>
      <c r="GKU151" s="423"/>
      <c r="GKV151" s="423"/>
      <c r="GKW151" s="423"/>
      <c r="GKX151" s="423"/>
      <c r="GKY151" s="423"/>
      <c r="GKZ151" s="423"/>
      <c r="GLA151" s="423"/>
      <c r="GLB151" s="423"/>
      <c r="GLC151" s="423"/>
      <c r="GLD151" s="423"/>
      <c r="GLE151" s="423"/>
      <c r="GLF151" s="423"/>
      <c r="GLG151" s="423"/>
      <c r="GLH151" s="423"/>
      <c r="GLI151" s="423"/>
      <c r="GLJ151" s="423"/>
      <c r="GLK151" s="423"/>
      <c r="GLL151" s="423"/>
      <c r="GLM151" s="423"/>
      <c r="GLN151" s="423"/>
      <c r="GLO151" s="423"/>
      <c r="GLP151" s="423"/>
      <c r="GLQ151" s="423"/>
      <c r="GLR151" s="423"/>
      <c r="GLS151" s="423"/>
      <c r="GLT151" s="423"/>
      <c r="GLU151" s="423"/>
      <c r="GLV151" s="423"/>
      <c r="GLW151" s="423"/>
      <c r="GLX151" s="423"/>
      <c r="GLY151" s="423"/>
      <c r="GLZ151" s="423"/>
      <c r="GMA151" s="423"/>
      <c r="GMB151" s="423"/>
      <c r="GMC151" s="423"/>
      <c r="GMD151" s="423"/>
      <c r="GME151" s="423"/>
      <c r="GMF151" s="423"/>
      <c r="GMG151" s="423"/>
      <c r="GMH151" s="423"/>
      <c r="GMI151" s="423"/>
      <c r="GMJ151" s="423"/>
      <c r="GMK151" s="423"/>
      <c r="GML151" s="423"/>
      <c r="GMM151" s="423"/>
      <c r="GMN151" s="423"/>
      <c r="GMO151" s="423"/>
      <c r="GMP151" s="423"/>
      <c r="GMQ151" s="423"/>
      <c r="GMR151" s="423"/>
      <c r="GMS151" s="423"/>
      <c r="GMT151" s="423"/>
      <c r="GMU151" s="423"/>
      <c r="GMV151" s="423"/>
      <c r="GMW151" s="423"/>
      <c r="GMX151" s="423"/>
      <c r="GMY151" s="423"/>
      <c r="GMZ151" s="423"/>
      <c r="GNA151" s="423"/>
      <c r="GNB151" s="423"/>
      <c r="GNC151" s="423"/>
      <c r="GND151" s="423"/>
      <c r="GNE151" s="423"/>
      <c r="GNF151" s="423"/>
      <c r="GNG151" s="423"/>
      <c r="GNH151" s="423"/>
      <c r="GNI151" s="423"/>
      <c r="GNJ151" s="423"/>
      <c r="GNK151" s="423"/>
      <c r="GNL151" s="423"/>
      <c r="GNM151" s="423"/>
      <c r="GNN151" s="423"/>
      <c r="GNO151" s="423"/>
      <c r="GNP151" s="423"/>
      <c r="GNQ151" s="423"/>
      <c r="GNR151" s="423"/>
      <c r="GNS151" s="423"/>
      <c r="GNT151" s="423"/>
      <c r="GNU151" s="423"/>
      <c r="GNV151" s="423"/>
      <c r="GNW151" s="423"/>
      <c r="GNX151" s="423"/>
      <c r="GNY151" s="423"/>
      <c r="GNZ151" s="423"/>
      <c r="GOA151" s="423"/>
      <c r="GOB151" s="423"/>
      <c r="GOC151" s="423"/>
      <c r="GOD151" s="423"/>
      <c r="GOE151" s="423"/>
      <c r="GOF151" s="423"/>
      <c r="GOG151" s="423"/>
      <c r="GOH151" s="423"/>
      <c r="GOI151" s="423"/>
      <c r="GOJ151" s="423"/>
      <c r="GOK151" s="423"/>
      <c r="GOL151" s="423"/>
      <c r="GOM151" s="423"/>
      <c r="GON151" s="423"/>
      <c r="GOO151" s="423"/>
      <c r="GOP151" s="423"/>
      <c r="GOQ151" s="423"/>
      <c r="GOR151" s="423"/>
      <c r="GOS151" s="423"/>
      <c r="GOT151" s="423"/>
      <c r="GOU151" s="423"/>
      <c r="GOV151" s="423"/>
      <c r="GOW151" s="423"/>
      <c r="GOX151" s="423"/>
      <c r="GOY151" s="423"/>
      <c r="GOZ151" s="423"/>
      <c r="GPA151" s="423"/>
      <c r="GPB151" s="423"/>
      <c r="GPC151" s="423"/>
      <c r="GPD151" s="423"/>
      <c r="GPE151" s="423"/>
      <c r="GPF151" s="423"/>
      <c r="GPG151" s="423"/>
      <c r="GPH151" s="423"/>
      <c r="GPI151" s="423"/>
      <c r="GPJ151" s="423"/>
      <c r="GPK151" s="423"/>
      <c r="GPL151" s="423"/>
      <c r="GPM151" s="423"/>
      <c r="GPN151" s="423"/>
      <c r="GPO151" s="423"/>
      <c r="GPP151" s="423"/>
      <c r="GPQ151" s="423"/>
      <c r="GPR151" s="423"/>
      <c r="GPS151" s="423"/>
      <c r="GPT151" s="423"/>
      <c r="GPU151" s="423"/>
      <c r="GPV151" s="423"/>
      <c r="GPW151" s="423"/>
      <c r="GPX151" s="423"/>
      <c r="GPY151" s="423"/>
      <c r="GPZ151" s="423"/>
      <c r="GQA151" s="423"/>
      <c r="GQB151" s="423"/>
      <c r="GQC151" s="423"/>
      <c r="GQD151" s="423"/>
      <c r="GQE151" s="423"/>
      <c r="GQF151" s="423"/>
      <c r="GQG151" s="423"/>
      <c r="GQH151" s="423"/>
      <c r="GQI151" s="423"/>
      <c r="GQJ151" s="423"/>
      <c r="GQK151" s="423"/>
      <c r="GQL151" s="423"/>
      <c r="GQM151" s="423"/>
      <c r="GQN151" s="423"/>
      <c r="GQO151" s="423"/>
      <c r="GQP151" s="423"/>
      <c r="GQQ151" s="423"/>
      <c r="GQR151" s="423"/>
      <c r="GQS151" s="423"/>
      <c r="GQT151" s="423"/>
      <c r="GQU151" s="423"/>
      <c r="GQV151" s="423"/>
      <c r="GQW151" s="423"/>
      <c r="GQX151" s="423"/>
      <c r="GQY151" s="423"/>
      <c r="GQZ151" s="423"/>
      <c r="GRA151" s="423"/>
      <c r="GRB151" s="423"/>
      <c r="GRC151" s="423"/>
      <c r="GRD151" s="423"/>
      <c r="GRE151" s="423"/>
      <c r="GRF151" s="423"/>
      <c r="GRG151" s="423"/>
      <c r="GRH151" s="423"/>
      <c r="GRI151" s="423"/>
      <c r="GRJ151" s="423"/>
      <c r="GRK151" s="423"/>
      <c r="GRL151" s="423"/>
      <c r="GRM151" s="423"/>
      <c r="GRN151" s="423"/>
      <c r="GRO151" s="423"/>
      <c r="GRP151" s="423"/>
      <c r="GRQ151" s="423"/>
      <c r="GRR151" s="423"/>
      <c r="GRS151" s="423"/>
      <c r="GRT151" s="423"/>
      <c r="GRU151" s="423"/>
      <c r="GRV151" s="423"/>
      <c r="GRW151" s="423"/>
      <c r="GRX151" s="423"/>
      <c r="GRY151" s="423"/>
      <c r="GRZ151" s="423"/>
      <c r="GSA151" s="423"/>
      <c r="GSB151" s="423"/>
      <c r="GSC151" s="423"/>
      <c r="GSD151" s="423"/>
      <c r="GSE151" s="423"/>
      <c r="GSF151" s="423"/>
      <c r="GSG151" s="423"/>
      <c r="GSH151" s="423"/>
      <c r="GSI151" s="423"/>
      <c r="GSJ151" s="423"/>
      <c r="GSK151" s="423"/>
      <c r="GSL151" s="423"/>
      <c r="GSM151" s="423"/>
      <c r="GSN151" s="423"/>
      <c r="GSO151" s="423"/>
      <c r="GSP151" s="423"/>
      <c r="GSQ151" s="423"/>
      <c r="GSR151" s="423"/>
      <c r="GSS151" s="423"/>
      <c r="GST151" s="423"/>
      <c r="GSU151" s="423"/>
      <c r="GSV151" s="423"/>
      <c r="GSW151" s="423"/>
      <c r="GSX151" s="423"/>
      <c r="GSY151" s="423"/>
      <c r="GSZ151" s="423"/>
      <c r="GTA151" s="423"/>
      <c r="GTB151" s="423"/>
      <c r="GTC151" s="423"/>
      <c r="GTD151" s="423"/>
      <c r="GTE151" s="423"/>
      <c r="GTF151" s="423"/>
      <c r="GTG151" s="423"/>
      <c r="GTH151" s="423"/>
      <c r="GTI151" s="423"/>
      <c r="GTJ151" s="423"/>
      <c r="GTK151" s="423"/>
      <c r="GTL151" s="423"/>
      <c r="GTM151" s="423"/>
      <c r="GTN151" s="423"/>
      <c r="GTO151" s="423"/>
      <c r="GTP151" s="423"/>
      <c r="GTQ151" s="423"/>
      <c r="GTR151" s="423"/>
      <c r="GTS151" s="423"/>
      <c r="GTT151" s="423"/>
      <c r="GTU151" s="423"/>
      <c r="GTV151" s="423"/>
      <c r="GTW151" s="423"/>
      <c r="GTX151" s="423"/>
      <c r="GTY151" s="423"/>
      <c r="GTZ151" s="423"/>
      <c r="GUA151" s="423"/>
      <c r="GUB151" s="423"/>
      <c r="GUC151" s="423"/>
      <c r="GUD151" s="423"/>
      <c r="GUE151" s="423"/>
      <c r="GUF151" s="423"/>
      <c r="GUG151" s="423"/>
      <c r="GUH151" s="423"/>
      <c r="GUI151" s="423"/>
      <c r="GUJ151" s="423"/>
      <c r="GUK151" s="423"/>
      <c r="GUL151" s="423"/>
      <c r="GUM151" s="423"/>
      <c r="GUN151" s="423"/>
      <c r="GUO151" s="423"/>
      <c r="GUP151" s="423"/>
      <c r="GUQ151" s="423"/>
      <c r="GUR151" s="423"/>
      <c r="GUS151" s="423"/>
      <c r="GUT151" s="423"/>
      <c r="GUU151" s="423"/>
      <c r="GUV151" s="423"/>
      <c r="GUW151" s="423"/>
      <c r="GUX151" s="423"/>
      <c r="GUY151" s="423"/>
      <c r="GUZ151" s="423"/>
      <c r="GVA151" s="423"/>
      <c r="GVB151" s="423"/>
      <c r="GVC151" s="423"/>
      <c r="GVD151" s="423"/>
      <c r="GVE151" s="423"/>
      <c r="GVF151" s="423"/>
      <c r="GVG151" s="423"/>
      <c r="GVH151" s="423"/>
      <c r="GVI151" s="423"/>
      <c r="GVJ151" s="423"/>
      <c r="GVK151" s="423"/>
      <c r="GVL151" s="423"/>
      <c r="GVM151" s="423"/>
      <c r="GVN151" s="423"/>
      <c r="GVO151" s="423"/>
      <c r="GVP151" s="423"/>
      <c r="GVQ151" s="423"/>
      <c r="GVR151" s="423"/>
      <c r="GVS151" s="423"/>
      <c r="GVT151" s="423"/>
      <c r="GVU151" s="423"/>
      <c r="GVV151" s="423"/>
      <c r="GVW151" s="423"/>
      <c r="GVX151" s="423"/>
      <c r="GVY151" s="423"/>
      <c r="GVZ151" s="423"/>
      <c r="GWA151" s="423"/>
      <c r="GWB151" s="423"/>
      <c r="GWC151" s="423"/>
      <c r="GWD151" s="423"/>
      <c r="GWE151" s="423"/>
      <c r="GWF151" s="423"/>
      <c r="GWG151" s="423"/>
      <c r="GWH151" s="423"/>
      <c r="GWI151" s="423"/>
      <c r="GWJ151" s="423"/>
      <c r="GWK151" s="423"/>
      <c r="GWL151" s="423"/>
      <c r="GWM151" s="423"/>
      <c r="GWN151" s="423"/>
      <c r="GWO151" s="423"/>
      <c r="GWP151" s="423"/>
      <c r="GWQ151" s="423"/>
      <c r="GWR151" s="423"/>
      <c r="GWS151" s="423"/>
      <c r="GWT151" s="423"/>
      <c r="GWU151" s="423"/>
      <c r="GWV151" s="423"/>
      <c r="GWW151" s="423"/>
      <c r="GWX151" s="423"/>
      <c r="GWY151" s="423"/>
      <c r="GWZ151" s="423"/>
      <c r="GXA151" s="423"/>
      <c r="GXB151" s="423"/>
      <c r="GXC151" s="423"/>
      <c r="GXD151" s="423"/>
      <c r="GXE151" s="423"/>
      <c r="GXF151" s="423"/>
      <c r="GXG151" s="423"/>
      <c r="GXH151" s="423"/>
      <c r="GXI151" s="423"/>
      <c r="GXJ151" s="423"/>
      <c r="GXK151" s="423"/>
      <c r="GXL151" s="423"/>
      <c r="GXM151" s="423"/>
      <c r="GXN151" s="423"/>
      <c r="GXO151" s="423"/>
      <c r="GXP151" s="423"/>
      <c r="GXQ151" s="423"/>
      <c r="GXR151" s="423"/>
      <c r="GXS151" s="423"/>
      <c r="GXT151" s="423"/>
      <c r="GXU151" s="423"/>
      <c r="GXV151" s="423"/>
      <c r="GXW151" s="423"/>
      <c r="GXX151" s="423"/>
      <c r="GXY151" s="423"/>
      <c r="GXZ151" s="423"/>
      <c r="GYA151" s="423"/>
      <c r="GYB151" s="423"/>
      <c r="GYC151" s="423"/>
      <c r="GYD151" s="423"/>
      <c r="GYE151" s="423"/>
      <c r="GYF151" s="423"/>
      <c r="GYG151" s="423"/>
      <c r="GYH151" s="423"/>
      <c r="GYI151" s="423"/>
      <c r="GYJ151" s="423"/>
      <c r="GYK151" s="423"/>
      <c r="GYL151" s="423"/>
      <c r="GYM151" s="423"/>
      <c r="GYN151" s="423"/>
      <c r="GYO151" s="423"/>
      <c r="GYP151" s="423"/>
      <c r="GYQ151" s="423"/>
      <c r="GYR151" s="423"/>
      <c r="GYS151" s="423"/>
      <c r="GYT151" s="423"/>
      <c r="GYU151" s="423"/>
      <c r="GYV151" s="423"/>
      <c r="GYW151" s="423"/>
      <c r="GYX151" s="423"/>
      <c r="GYY151" s="423"/>
      <c r="GYZ151" s="423"/>
      <c r="GZA151" s="423"/>
      <c r="GZB151" s="423"/>
      <c r="GZC151" s="423"/>
      <c r="GZD151" s="423"/>
      <c r="GZE151" s="423"/>
      <c r="GZF151" s="423"/>
      <c r="GZG151" s="423"/>
      <c r="GZH151" s="423"/>
      <c r="GZI151" s="423"/>
      <c r="GZJ151" s="423"/>
      <c r="GZK151" s="423"/>
      <c r="GZL151" s="423"/>
      <c r="GZM151" s="423"/>
      <c r="GZN151" s="423"/>
      <c r="GZO151" s="423"/>
      <c r="GZP151" s="423"/>
      <c r="GZQ151" s="423"/>
      <c r="GZR151" s="423"/>
      <c r="GZS151" s="423"/>
      <c r="GZT151" s="423"/>
      <c r="GZU151" s="423"/>
      <c r="GZV151" s="423"/>
      <c r="GZW151" s="423"/>
      <c r="GZX151" s="423"/>
      <c r="GZY151" s="423"/>
      <c r="GZZ151" s="423"/>
      <c r="HAA151" s="423"/>
      <c r="HAB151" s="423"/>
      <c r="HAC151" s="423"/>
      <c r="HAD151" s="423"/>
      <c r="HAE151" s="423"/>
      <c r="HAF151" s="423"/>
      <c r="HAG151" s="423"/>
      <c r="HAH151" s="423"/>
      <c r="HAI151" s="423"/>
      <c r="HAJ151" s="423"/>
      <c r="HAK151" s="423"/>
      <c r="HAL151" s="423"/>
      <c r="HAM151" s="423"/>
      <c r="HAN151" s="423"/>
      <c r="HAO151" s="423"/>
      <c r="HAP151" s="423"/>
      <c r="HAQ151" s="423"/>
      <c r="HAR151" s="423"/>
      <c r="HAS151" s="423"/>
      <c r="HAT151" s="423"/>
      <c r="HAU151" s="423"/>
      <c r="HAV151" s="423"/>
      <c r="HAW151" s="423"/>
      <c r="HAX151" s="423"/>
      <c r="HAY151" s="423"/>
      <c r="HAZ151" s="423"/>
      <c r="HBA151" s="423"/>
      <c r="HBB151" s="423"/>
      <c r="HBC151" s="423"/>
      <c r="HBD151" s="423"/>
      <c r="HBE151" s="423"/>
      <c r="HBF151" s="423"/>
      <c r="HBG151" s="423"/>
      <c r="HBH151" s="423"/>
      <c r="HBI151" s="423"/>
      <c r="HBJ151" s="423"/>
      <c r="HBK151" s="423"/>
      <c r="HBL151" s="423"/>
      <c r="HBM151" s="423"/>
      <c r="HBN151" s="423"/>
      <c r="HBO151" s="423"/>
      <c r="HBP151" s="423"/>
      <c r="HBQ151" s="423"/>
      <c r="HBR151" s="423"/>
      <c r="HBS151" s="423"/>
      <c r="HBT151" s="423"/>
      <c r="HBU151" s="423"/>
      <c r="HBV151" s="423"/>
      <c r="HBW151" s="423"/>
      <c r="HBX151" s="423"/>
      <c r="HBY151" s="423"/>
      <c r="HBZ151" s="423"/>
      <c r="HCA151" s="423"/>
      <c r="HCB151" s="423"/>
      <c r="HCC151" s="423"/>
      <c r="HCD151" s="423"/>
      <c r="HCE151" s="423"/>
      <c r="HCF151" s="423"/>
      <c r="HCG151" s="423"/>
      <c r="HCH151" s="423"/>
      <c r="HCI151" s="423"/>
      <c r="HCJ151" s="423"/>
      <c r="HCK151" s="423"/>
      <c r="HCL151" s="423"/>
      <c r="HCM151" s="423"/>
      <c r="HCN151" s="423"/>
      <c r="HCO151" s="423"/>
      <c r="HCP151" s="423"/>
      <c r="HCQ151" s="423"/>
      <c r="HCR151" s="423"/>
      <c r="HCS151" s="423"/>
      <c r="HCT151" s="423"/>
      <c r="HCU151" s="423"/>
      <c r="HCV151" s="423"/>
      <c r="HCW151" s="423"/>
      <c r="HCX151" s="423"/>
      <c r="HCY151" s="423"/>
      <c r="HCZ151" s="423"/>
      <c r="HDA151" s="423"/>
      <c r="HDB151" s="423"/>
      <c r="HDC151" s="423"/>
      <c r="HDD151" s="423"/>
      <c r="HDE151" s="423"/>
      <c r="HDF151" s="423"/>
      <c r="HDG151" s="423"/>
      <c r="HDH151" s="423"/>
      <c r="HDI151" s="423"/>
      <c r="HDJ151" s="423"/>
      <c r="HDK151" s="423"/>
      <c r="HDL151" s="423"/>
      <c r="HDM151" s="423"/>
      <c r="HDN151" s="423"/>
      <c r="HDO151" s="423"/>
      <c r="HDP151" s="423"/>
      <c r="HDQ151" s="423"/>
      <c r="HDR151" s="423"/>
      <c r="HDS151" s="423"/>
      <c r="HDT151" s="423"/>
      <c r="HDU151" s="423"/>
      <c r="HDV151" s="423"/>
      <c r="HDW151" s="423"/>
      <c r="HDX151" s="423"/>
      <c r="HDY151" s="423"/>
      <c r="HDZ151" s="423"/>
      <c r="HEA151" s="423"/>
      <c r="HEB151" s="423"/>
      <c r="HEC151" s="423"/>
      <c r="HED151" s="423"/>
      <c r="HEE151" s="423"/>
      <c r="HEF151" s="423"/>
      <c r="HEG151" s="423"/>
      <c r="HEH151" s="423"/>
      <c r="HEI151" s="423"/>
      <c r="HEJ151" s="423"/>
      <c r="HEK151" s="423"/>
      <c r="HEL151" s="423"/>
      <c r="HEM151" s="423"/>
      <c r="HEN151" s="423"/>
      <c r="HEO151" s="423"/>
      <c r="HEP151" s="423"/>
      <c r="HEQ151" s="423"/>
      <c r="HER151" s="423"/>
      <c r="HES151" s="423"/>
      <c r="HET151" s="423"/>
      <c r="HEU151" s="423"/>
      <c r="HEV151" s="423"/>
      <c r="HEW151" s="423"/>
      <c r="HEX151" s="423"/>
      <c r="HEY151" s="423"/>
      <c r="HEZ151" s="423"/>
      <c r="HFA151" s="423"/>
      <c r="HFB151" s="423"/>
      <c r="HFC151" s="423"/>
      <c r="HFD151" s="423"/>
      <c r="HFE151" s="423"/>
      <c r="HFF151" s="423"/>
      <c r="HFG151" s="423"/>
      <c r="HFH151" s="423"/>
      <c r="HFI151" s="423"/>
      <c r="HFJ151" s="423"/>
      <c r="HFK151" s="423"/>
      <c r="HFL151" s="423"/>
      <c r="HFM151" s="423"/>
      <c r="HFN151" s="423"/>
    </row>
    <row r="152" spans="1:5578" ht="27.75" customHeight="1">
      <c r="A152" s="404"/>
      <c r="B152" s="525"/>
      <c r="C152" s="525"/>
      <c r="D152" s="525"/>
      <c r="E152" s="526" t="s">
        <v>47</v>
      </c>
      <c r="F152" s="527">
        <f>SUM(F135:F150)</f>
        <v>98</v>
      </c>
      <c r="G152" s="527"/>
      <c r="H152" s="528"/>
      <c r="I152" s="705">
        <f>SUM(I135:I150)</f>
        <v>8</v>
      </c>
      <c r="J152" s="746"/>
      <c r="K152" s="712">
        <f>SUM(K135:K150)</f>
        <v>8</v>
      </c>
      <c r="L152" s="712">
        <f t="shared" ref="L152:BW152" si="151">SUM(L135:L150)</f>
        <v>8</v>
      </c>
      <c r="M152" s="712">
        <f t="shared" si="151"/>
        <v>8</v>
      </c>
      <c r="N152" s="712">
        <f t="shared" si="151"/>
        <v>8</v>
      </c>
      <c r="O152" s="712">
        <f t="shared" si="151"/>
        <v>8</v>
      </c>
      <c r="P152" s="712">
        <f t="shared" si="151"/>
        <v>8</v>
      </c>
      <c r="Q152" s="712">
        <f t="shared" si="151"/>
        <v>8</v>
      </c>
      <c r="R152" s="712">
        <f t="shared" si="151"/>
        <v>8</v>
      </c>
      <c r="S152" s="712">
        <f t="shared" si="151"/>
        <v>8</v>
      </c>
      <c r="T152" s="712">
        <f t="shared" si="151"/>
        <v>8</v>
      </c>
      <c r="U152" s="712">
        <f t="shared" si="151"/>
        <v>8</v>
      </c>
      <c r="V152" s="712">
        <f t="shared" si="151"/>
        <v>8</v>
      </c>
      <c r="W152" s="712">
        <f t="shared" si="151"/>
        <v>8</v>
      </c>
      <c r="X152" s="712">
        <f t="shared" si="151"/>
        <v>8</v>
      </c>
      <c r="Y152" s="712">
        <f t="shared" si="151"/>
        <v>8</v>
      </c>
      <c r="Z152" s="712">
        <f t="shared" si="151"/>
        <v>8</v>
      </c>
      <c r="AA152" s="712">
        <f t="shared" si="151"/>
        <v>8</v>
      </c>
      <c r="AB152" s="712">
        <f t="shared" si="151"/>
        <v>8</v>
      </c>
      <c r="AC152" s="712">
        <f t="shared" si="151"/>
        <v>8</v>
      </c>
      <c r="AD152" s="712">
        <f t="shared" si="151"/>
        <v>8</v>
      </c>
      <c r="AE152" s="712">
        <f t="shared" si="151"/>
        <v>8</v>
      </c>
      <c r="AF152" s="712">
        <f t="shared" si="151"/>
        <v>8</v>
      </c>
      <c r="AG152" s="712">
        <f t="shared" si="151"/>
        <v>8</v>
      </c>
      <c r="AH152" s="712">
        <f t="shared" si="151"/>
        <v>8</v>
      </c>
      <c r="AI152" s="712">
        <f t="shared" si="151"/>
        <v>8</v>
      </c>
      <c r="AJ152" s="712">
        <f t="shared" si="151"/>
        <v>8</v>
      </c>
      <c r="AK152" s="712">
        <f t="shared" si="151"/>
        <v>8</v>
      </c>
      <c r="AL152" s="712">
        <f t="shared" si="151"/>
        <v>8</v>
      </c>
      <c r="AM152" s="712">
        <f t="shared" si="151"/>
        <v>8</v>
      </c>
      <c r="AN152" s="712">
        <f t="shared" si="151"/>
        <v>8</v>
      </c>
      <c r="AO152" s="712">
        <f t="shared" si="151"/>
        <v>8</v>
      </c>
      <c r="AP152" s="712">
        <f t="shared" si="151"/>
        <v>8</v>
      </c>
      <c r="AQ152" s="712">
        <f t="shared" si="151"/>
        <v>8</v>
      </c>
      <c r="AR152" s="712">
        <f t="shared" si="151"/>
        <v>8</v>
      </c>
      <c r="AS152" s="712">
        <f t="shared" si="151"/>
        <v>8</v>
      </c>
      <c r="AT152" s="712">
        <f t="shared" si="151"/>
        <v>8</v>
      </c>
      <c r="AU152" s="712">
        <f t="shared" si="151"/>
        <v>8</v>
      </c>
      <c r="AV152" s="712">
        <f t="shared" si="151"/>
        <v>8</v>
      </c>
      <c r="AW152" s="712">
        <f t="shared" si="151"/>
        <v>8</v>
      </c>
      <c r="AX152" s="712">
        <f t="shared" si="151"/>
        <v>8</v>
      </c>
      <c r="AY152" s="712">
        <f t="shared" si="151"/>
        <v>8</v>
      </c>
      <c r="AZ152" s="712">
        <f t="shared" si="151"/>
        <v>8</v>
      </c>
      <c r="BA152" s="712">
        <f t="shared" si="151"/>
        <v>8</v>
      </c>
      <c r="BB152" s="712">
        <f t="shared" si="151"/>
        <v>8</v>
      </c>
      <c r="BC152" s="712">
        <f t="shared" si="151"/>
        <v>8</v>
      </c>
      <c r="BD152" s="712">
        <f t="shared" si="151"/>
        <v>8</v>
      </c>
      <c r="BE152" s="712">
        <f t="shared" si="151"/>
        <v>8</v>
      </c>
      <c r="BF152" s="712">
        <f t="shared" si="151"/>
        <v>8</v>
      </c>
      <c r="BG152" s="712">
        <f t="shared" si="151"/>
        <v>8</v>
      </c>
      <c r="BH152" s="712">
        <f t="shared" si="151"/>
        <v>8</v>
      </c>
      <c r="BI152" s="712">
        <f t="shared" si="151"/>
        <v>8</v>
      </c>
      <c r="BJ152" s="712">
        <f t="shared" si="151"/>
        <v>8</v>
      </c>
      <c r="BK152" s="712">
        <f t="shared" si="151"/>
        <v>8</v>
      </c>
      <c r="BL152" s="712">
        <f t="shared" si="151"/>
        <v>8</v>
      </c>
      <c r="BM152" s="712">
        <f t="shared" si="151"/>
        <v>8</v>
      </c>
      <c r="BN152" s="712">
        <f t="shared" si="151"/>
        <v>8</v>
      </c>
      <c r="BO152" s="712">
        <f t="shared" si="151"/>
        <v>8</v>
      </c>
      <c r="BP152" s="712">
        <f t="shared" si="151"/>
        <v>8</v>
      </c>
      <c r="BQ152" s="712">
        <f t="shared" si="151"/>
        <v>8</v>
      </c>
      <c r="BR152" s="712">
        <f t="shared" si="151"/>
        <v>8</v>
      </c>
      <c r="BS152" s="712">
        <f t="shared" si="151"/>
        <v>8</v>
      </c>
      <c r="BT152" s="712">
        <f t="shared" si="151"/>
        <v>8</v>
      </c>
      <c r="BU152" s="712">
        <f t="shared" si="151"/>
        <v>8</v>
      </c>
      <c r="BV152" s="712">
        <f t="shared" si="151"/>
        <v>8</v>
      </c>
      <c r="BW152" s="712">
        <f t="shared" si="151"/>
        <v>8</v>
      </c>
      <c r="BX152" s="712">
        <f t="shared" ref="BX152:DF152" si="152">SUM(BX135:BX150)</f>
        <v>8</v>
      </c>
      <c r="BY152" s="712">
        <f t="shared" si="152"/>
        <v>8</v>
      </c>
      <c r="BZ152" s="712">
        <f t="shared" si="152"/>
        <v>8</v>
      </c>
      <c r="CA152" s="712">
        <f t="shared" si="152"/>
        <v>8</v>
      </c>
      <c r="CB152" s="712">
        <f t="shared" si="152"/>
        <v>8</v>
      </c>
      <c r="CC152" s="712">
        <f t="shared" si="152"/>
        <v>8</v>
      </c>
      <c r="CD152" s="712">
        <f t="shared" si="152"/>
        <v>8</v>
      </c>
      <c r="CE152" s="712">
        <f t="shared" si="152"/>
        <v>8</v>
      </c>
      <c r="CF152" s="712">
        <f t="shared" si="152"/>
        <v>8</v>
      </c>
      <c r="CG152" s="712">
        <f t="shared" si="152"/>
        <v>8</v>
      </c>
      <c r="CH152" s="712">
        <f t="shared" si="152"/>
        <v>8</v>
      </c>
      <c r="CI152" s="712">
        <f t="shared" si="152"/>
        <v>8</v>
      </c>
      <c r="CJ152" s="712">
        <f t="shared" si="152"/>
        <v>8</v>
      </c>
      <c r="CK152" s="712">
        <f t="shared" si="152"/>
        <v>8</v>
      </c>
      <c r="CL152" s="712">
        <f t="shared" si="152"/>
        <v>8</v>
      </c>
      <c r="CM152" s="712">
        <f t="shared" si="152"/>
        <v>8</v>
      </c>
      <c r="CN152" s="712">
        <f t="shared" si="152"/>
        <v>8</v>
      </c>
      <c r="CO152" s="712">
        <f t="shared" si="152"/>
        <v>8</v>
      </c>
      <c r="CP152" s="712">
        <f t="shared" si="152"/>
        <v>8</v>
      </c>
      <c r="CQ152" s="712">
        <f t="shared" si="152"/>
        <v>8</v>
      </c>
      <c r="CR152" s="712">
        <f t="shared" si="152"/>
        <v>8</v>
      </c>
      <c r="CS152" s="712">
        <f t="shared" si="152"/>
        <v>8</v>
      </c>
      <c r="CT152" s="712">
        <f t="shared" si="152"/>
        <v>8</v>
      </c>
      <c r="CU152" s="712">
        <f t="shared" si="152"/>
        <v>8</v>
      </c>
      <c r="CV152" s="712">
        <f t="shared" si="152"/>
        <v>8</v>
      </c>
      <c r="CW152" s="712">
        <f t="shared" si="152"/>
        <v>8</v>
      </c>
      <c r="CX152" s="712">
        <f t="shared" si="152"/>
        <v>8</v>
      </c>
      <c r="CY152" s="712">
        <f t="shared" si="152"/>
        <v>8</v>
      </c>
      <c r="CZ152" s="712">
        <f t="shared" si="152"/>
        <v>8</v>
      </c>
      <c r="DA152" s="712">
        <f t="shared" si="152"/>
        <v>8</v>
      </c>
      <c r="DB152" s="712">
        <f t="shared" si="152"/>
        <v>8</v>
      </c>
      <c r="DC152" s="712">
        <f t="shared" si="152"/>
        <v>8</v>
      </c>
      <c r="DD152" s="712">
        <f t="shared" si="152"/>
        <v>8</v>
      </c>
      <c r="DE152" s="712">
        <f t="shared" si="152"/>
        <v>8</v>
      </c>
      <c r="DF152" s="712">
        <f t="shared" si="152"/>
        <v>8</v>
      </c>
    </row>
    <row r="153" spans="1:5578" ht="18" hidden="1" customHeight="1">
      <c r="A153" s="404"/>
      <c r="B153" s="404"/>
      <c r="C153" s="530"/>
      <c r="D153" s="530"/>
      <c r="E153" s="404" t="s">
        <v>168</v>
      </c>
      <c r="F153" s="531"/>
      <c r="G153" s="531"/>
      <c r="H153" s="532">
        <f>F155/10</f>
        <v>0.81632653061224492</v>
      </c>
      <c r="I153" s="531"/>
      <c r="J153" s="531"/>
      <c r="K153" s="531"/>
      <c r="L153" s="531"/>
      <c r="M153" s="531"/>
      <c r="N153" s="531"/>
      <c r="O153" s="533"/>
      <c r="P153" s="531"/>
      <c r="Q153" s="531"/>
      <c r="R153" s="531"/>
      <c r="S153" s="531"/>
      <c r="T153" s="531"/>
      <c r="U153" s="531"/>
      <c r="V153" s="531"/>
      <c r="W153" s="531"/>
      <c r="X153" s="531"/>
      <c r="Y153" s="533"/>
      <c r="Z153" s="531"/>
      <c r="AA153" s="531"/>
      <c r="AB153" s="531"/>
      <c r="AC153" s="531"/>
      <c r="AD153" s="531"/>
      <c r="AE153" s="531"/>
      <c r="AF153" s="531"/>
      <c r="AG153" s="531"/>
      <c r="AH153" s="531"/>
      <c r="AI153" s="533"/>
      <c r="AJ153" s="531"/>
      <c r="AK153" s="531"/>
      <c r="AL153" s="531"/>
      <c r="AM153" s="531"/>
      <c r="AN153" s="531"/>
      <c r="AO153" s="531"/>
      <c r="AP153" s="531"/>
      <c r="AQ153" s="531"/>
      <c r="AR153" s="531"/>
      <c r="AS153" s="533"/>
      <c r="AT153" s="531"/>
      <c r="AU153" s="531"/>
      <c r="AV153" s="531"/>
      <c r="AW153" s="531"/>
      <c r="AX153" s="531"/>
      <c r="AY153" s="531"/>
      <c r="AZ153" s="531"/>
      <c r="BA153" s="531"/>
      <c r="BB153" s="531"/>
      <c r="BC153" s="533"/>
      <c r="BD153" s="531"/>
      <c r="BE153" s="531"/>
      <c r="BF153" s="531"/>
      <c r="BG153" s="531"/>
      <c r="BH153" s="531"/>
      <c r="BI153" s="531"/>
      <c r="BJ153" s="531"/>
      <c r="BK153" s="531"/>
      <c r="BL153" s="531"/>
      <c r="BM153" s="533"/>
      <c r="BN153" s="531"/>
      <c r="BO153" s="531"/>
      <c r="BP153" s="531"/>
      <c r="BQ153" s="531"/>
      <c r="BR153" s="531"/>
      <c r="BS153" s="531"/>
      <c r="BT153" s="531"/>
      <c r="BU153" s="531"/>
      <c r="BV153" s="531"/>
      <c r="BW153" s="533"/>
      <c r="BX153" s="531"/>
      <c r="BY153" s="531"/>
      <c r="BZ153" s="531"/>
      <c r="CA153" s="531"/>
      <c r="CB153" s="531"/>
      <c r="CC153" s="531"/>
      <c r="CD153" s="531"/>
      <c r="CE153" s="531"/>
      <c r="CF153" s="531"/>
      <c r="CG153" s="533"/>
      <c r="CH153" s="531"/>
      <c r="CI153" s="531"/>
      <c r="CJ153" s="531"/>
      <c r="CK153" s="531"/>
      <c r="CL153" s="531"/>
      <c r="CM153" s="531"/>
      <c r="CN153" s="531"/>
      <c r="CO153" s="531"/>
      <c r="CP153" s="531"/>
      <c r="CQ153" s="533"/>
      <c r="CR153" s="531"/>
      <c r="CS153" s="531"/>
      <c r="CT153" s="531"/>
      <c r="CU153" s="531"/>
      <c r="CV153" s="531"/>
      <c r="CW153" s="531"/>
      <c r="CX153" s="531"/>
      <c r="CY153" s="531"/>
      <c r="CZ153" s="531"/>
      <c r="DA153" s="533"/>
      <c r="DB153" s="531"/>
      <c r="DC153" s="531"/>
      <c r="DD153" s="531"/>
      <c r="DE153" s="531"/>
      <c r="DF153" s="531"/>
    </row>
    <row r="154" spans="1:5578" ht="8.1" customHeight="1">
      <c r="F154" s="451"/>
      <c r="G154" s="451"/>
      <c r="H154" s="451"/>
      <c r="I154" s="451"/>
      <c r="J154" s="451"/>
      <c r="K154" s="534">
        <f>K155/10</f>
        <v>0.81632653061224492</v>
      </c>
      <c r="L154" s="535">
        <f t="shared" ref="L154:U154" si="153">L155/10</f>
        <v>0.81632653061224492</v>
      </c>
      <c r="M154" s="535">
        <f t="shared" si="153"/>
        <v>0.81632653061224492</v>
      </c>
      <c r="N154" s="535">
        <f t="shared" si="153"/>
        <v>0.81632653061224492</v>
      </c>
      <c r="O154" s="535">
        <f t="shared" si="153"/>
        <v>0.81632653061224492</v>
      </c>
      <c r="P154" s="535">
        <f t="shared" si="153"/>
        <v>0.81632653061224492</v>
      </c>
      <c r="Q154" s="535">
        <f t="shared" si="153"/>
        <v>0.81632653061224492</v>
      </c>
      <c r="R154" s="535">
        <f t="shared" si="153"/>
        <v>0.81632653061224492</v>
      </c>
      <c r="S154" s="535">
        <f t="shared" si="153"/>
        <v>0.81632653061224492</v>
      </c>
      <c r="T154" s="535">
        <f t="shared" si="153"/>
        <v>0.81632653061224492</v>
      </c>
      <c r="U154" s="534">
        <f t="shared" si="153"/>
        <v>0.81632653061224492</v>
      </c>
      <c r="V154" s="535">
        <f t="shared" ref="V154" si="154">V155/10</f>
        <v>0.81632653061224492</v>
      </c>
      <c r="W154" s="535">
        <f t="shared" ref="W154" si="155">W155/10</f>
        <v>0.81632653061224492</v>
      </c>
      <c r="X154" s="535">
        <f t="shared" ref="X154" si="156">X155/10</f>
        <v>0.81632653061224492</v>
      </c>
      <c r="Y154" s="535">
        <f t="shared" ref="Y154" si="157">Y155/10</f>
        <v>0.81632653061224492</v>
      </c>
      <c r="Z154" s="535">
        <f t="shared" ref="Z154" si="158">Z155/10</f>
        <v>0.81632653061224492</v>
      </c>
      <c r="AA154" s="535">
        <f t="shared" ref="AA154" si="159">AA155/10</f>
        <v>0.81632653061224492</v>
      </c>
      <c r="AB154" s="535">
        <f t="shared" ref="AB154" si="160">AB155/10</f>
        <v>0.81632653061224492</v>
      </c>
      <c r="AC154" s="535">
        <f t="shared" ref="AC154" si="161">AC155/10</f>
        <v>0.81632653061224492</v>
      </c>
      <c r="AD154" s="535">
        <f t="shared" ref="AD154:AE154" si="162">AD155/10</f>
        <v>0.81632653061224492</v>
      </c>
      <c r="AE154" s="534">
        <f t="shared" si="162"/>
        <v>0.81632653061224492</v>
      </c>
      <c r="AF154" s="535">
        <f t="shared" ref="AF154" si="163">AF155/10</f>
        <v>0.81632653061224492</v>
      </c>
      <c r="AG154" s="535">
        <f t="shared" ref="AG154" si="164">AG155/10</f>
        <v>0.81632653061224492</v>
      </c>
      <c r="AH154" s="535">
        <f t="shared" ref="AH154" si="165">AH155/10</f>
        <v>0.81632653061224492</v>
      </c>
      <c r="AI154" s="535">
        <f t="shared" ref="AI154" si="166">AI155/10</f>
        <v>0.81632653061224492</v>
      </c>
      <c r="AJ154" s="535">
        <f t="shared" ref="AJ154" si="167">AJ155/10</f>
        <v>0.81632653061224492</v>
      </c>
      <c r="AK154" s="535">
        <f t="shared" ref="AK154" si="168">AK155/10</f>
        <v>0.81632653061224492</v>
      </c>
      <c r="AL154" s="535">
        <f t="shared" ref="AL154" si="169">AL155/10</f>
        <v>0.81632653061224492</v>
      </c>
      <c r="AM154" s="535">
        <f t="shared" ref="AM154" si="170">AM155/10</f>
        <v>0.81632653061224492</v>
      </c>
      <c r="AN154" s="535">
        <f t="shared" ref="AN154:AO154" si="171">AN155/10</f>
        <v>0.81632653061224492</v>
      </c>
      <c r="AO154" s="534">
        <f t="shared" si="171"/>
        <v>0.81632653061224492</v>
      </c>
      <c r="AP154" s="535">
        <f t="shared" ref="AP154" si="172">AP155/10</f>
        <v>0.81632653061224492</v>
      </c>
      <c r="AQ154" s="535">
        <f t="shared" ref="AQ154" si="173">AQ155/10</f>
        <v>0.81632653061224492</v>
      </c>
      <c r="AR154" s="535">
        <f t="shared" ref="AR154" si="174">AR155/10</f>
        <v>0.81632653061224492</v>
      </c>
      <c r="AS154" s="535">
        <f t="shared" ref="AS154" si="175">AS155/10</f>
        <v>0.81632653061224492</v>
      </c>
      <c r="AT154" s="535">
        <f t="shared" ref="AT154" si="176">AT155/10</f>
        <v>0.81632653061224492</v>
      </c>
      <c r="AU154" s="535">
        <f t="shared" ref="AU154" si="177">AU155/10</f>
        <v>0.81632653061224492</v>
      </c>
      <c r="AV154" s="535">
        <f t="shared" ref="AV154" si="178">AV155/10</f>
        <v>0.81632653061224492</v>
      </c>
      <c r="AW154" s="535">
        <f t="shared" ref="AW154" si="179">AW155/10</f>
        <v>0.81632653061224492</v>
      </c>
      <c r="AX154" s="535">
        <f t="shared" ref="AX154" si="180">AX155/10</f>
        <v>0.81632653061224492</v>
      </c>
      <c r="AY154" s="534">
        <f t="shared" ref="AY154" si="181">AY155/10</f>
        <v>0.81632653061224492</v>
      </c>
      <c r="AZ154" s="535">
        <f t="shared" ref="AZ154" si="182">AZ155/10</f>
        <v>0.81632653061224492</v>
      </c>
      <c r="BA154" s="535">
        <f t="shared" ref="BA154" si="183">BA155/10</f>
        <v>0.81632653061224492</v>
      </c>
      <c r="BB154" s="535">
        <f t="shared" ref="BB154" si="184">BB155/10</f>
        <v>0.81632653061224492</v>
      </c>
      <c r="BC154" s="535">
        <f t="shared" ref="BC154" si="185">BC155/10</f>
        <v>0.81632653061224492</v>
      </c>
      <c r="BD154" s="535">
        <f t="shared" ref="BD154" si="186">BD155/10</f>
        <v>0.81632653061224492</v>
      </c>
      <c r="BE154" s="535">
        <f t="shared" ref="BE154" si="187">BE155/10</f>
        <v>0.81632653061224492</v>
      </c>
      <c r="BF154" s="535">
        <f t="shared" ref="BF154" si="188">BF155/10</f>
        <v>0.81632653061224492</v>
      </c>
      <c r="BG154" s="535">
        <f t="shared" ref="BG154" si="189">BG155/10</f>
        <v>0.81632653061224492</v>
      </c>
      <c r="BH154" s="535">
        <f t="shared" ref="BH154" si="190">BH155/10</f>
        <v>0.81632653061224492</v>
      </c>
      <c r="BI154" s="534">
        <f t="shared" ref="BI154" si="191">BI155/10</f>
        <v>0.81632653061224492</v>
      </c>
      <c r="BJ154" s="535">
        <f t="shared" ref="BJ154" si="192">BJ155/10</f>
        <v>0.81632653061224492</v>
      </c>
      <c r="BK154" s="535">
        <f t="shared" ref="BK154" si="193">BK155/10</f>
        <v>0.81632653061224492</v>
      </c>
      <c r="BL154" s="535">
        <f t="shared" ref="BL154" si="194">BL155/10</f>
        <v>0.81632653061224492</v>
      </c>
      <c r="BM154" s="535">
        <f t="shared" ref="BM154" si="195">BM155/10</f>
        <v>0.81632653061224492</v>
      </c>
      <c r="BN154" s="535">
        <f t="shared" ref="BN154" si="196">BN155/10</f>
        <v>0.81632653061224492</v>
      </c>
      <c r="BO154" s="535">
        <f t="shared" ref="BO154" si="197">BO155/10</f>
        <v>0.81632653061224492</v>
      </c>
      <c r="BP154" s="535">
        <f t="shared" ref="BP154" si="198">BP155/10</f>
        <v>0.81632653061224492</v>
      </c>
      <c r="BQ154" s="535">
        <f t="shared" ref="BQ154" si="199">BQ155/10</f>
        <v>0.81632653061224492</v>
      </c>
      <c r="BR154" s="535">
        <f t="shared" ref="BR154:BS154" si="200">BR155/10</f>
        <v>0.81632653061224492</v>
      </c>
      <c r="BS154" s="534">
        <f t="shared" si="200"/>
        <v>0.81632653061224492</v>
      </c>
      <c r="BT154" s="535">
        <f t="shared" ref="BT154" si="201">BT155/10</f>
        <v>0.81632653061224492</v>
      </c>
      <c r="BU154" s="535">
        <f t="shared" ref="BU154" si="202">BU155/10</f>
        <v>0.81632653061224492</v>
      </c>
      <c r="BV154" s="535">
        <f t="shared" ref="BV154" si="203">BV155/10</f>
        <v>0.81632653061224492</v>
      </c>
      <c r="BW154" s="535">
        <f t="shared" ref="BW154" si="204">BW155/10</f>
        <v>0.81632653061224492</v>
      </c>
      <c r="BX154" s="535">
        <f t="shared" ref="BX154" si="205">BX155/10</f>
        <v>0.81632653061224492</v>
      </c>
      <c r="BY154" s="535">
        <f t="shared" ref="BY154" si="206">BY155/10</f>
        <v>0.81632653061224492</v>
      </c>
      <c r="BZ154" s="535">
        <f t="shared" ref="BZ154" si="207">BZ155/10</f>
        <v>0.81632653061224492</v>
      </c>
      <c r="CA154" s="535">
        <f t="shared" ref="CA154" si="208">CA155/10</f>
        <v>0.81632653061224492</v>
      </c>
      <c r="CB154" s="535">
        <f t="shared" ref="CB154" si="209">CB155/10</f>
        <v>0.81632653061224492</v>
      </c>
      <c r="CC154" s="534">
        <f t="shared" ref="CC154" si="210">CC155/10</f>
        <v>0.81632653061224492</v>
      </c>
      <c r="CD154" s="535">
        <f t="shared" ref="CD154" si="211">CD155/10</f>
        <v>0.81632653061224492</v>
      </c>
      <c r="CE154" s="535">
        <f t="shared" ref="CE154" si="212">CE155/10</f>
        <v>0.81632653061224492</v>
      </c>
      <c r="CF154" s="535">
        <f t="shared" ref="CF154" si="213">CF155/10</f>
        <v>0.81632653061224492</v>
      </c>
      <c r="CG154" s="535">
        <f t="shared" ref="CG154" si="214">CG155/10</f>
        <v>0.81632653061224492</v>
      </c>
      <c r="CH154" s="535">
        <f t="shared" ref="CH154" si="215">CH155/10</f>
        <v>0.81632653061224492</v>
      </c>
      <c r="CI154" s="535">
        <f t="shared" ref="CI154" si="216">CI155/10</f>
        <v>0.81632653061224492</v>
      </c>
      <c r="CJ154" s="535">
        <f t="shared" ref="CJ154" si="217">CJ155/10</f>
        <v>0.81632653061224492</v>
      </c>
      <c r="CK154" s="535">
        <f t="shared" ref="CK154" si="218">CK155/10</f>
        <v>0.81632653061224492</v>
      </c>
      <c r="CL154" s="535">
        <f t="shared" ref="CL154" si="219">CL155/10</f>
        <v>0.81632653061224492</v>
      </c>
      <c r="CM154" s="534">
        <f t="shared" ref="CM154" si="220">CM155/10</f>
        <v>0.81632653061224492</v>
      </c>
      <c r="CN154" s="535">
        <f t="shared" ref="CN154" si="221">CN155/10</f>
        <v>0.81632653061224492</v>
      </c>
      <c r="CO154" s="535">
        <f t="shared" ref="CO154" si="222">CO155/10</f>
        <v>0.81632653061224492</v>
      </c>
      <c r="CP154" s="535">
        <f t="shared" ref="CP154" si="223">CP155/10</f>
        <v>0.81632653061224492</v>
      </c>
      <c r="CQ154" s="535">
        <f t="shared" ref="CQ154" si="224">CQ155/10</f>
        <v>0.81632653061224492</v>
      </c>
      <c r="CR154" s="535">
        <f t="shared" ref="CR154" si="225">CR155/10</f>
        <v>0.81632653061224492</v>
      </c>
      <c r="CS154" s="535">
        <f t="shared" ref="CS154" si="226">CS155/10</f>
        <v>0.81632653061224492</v>
      </c>
      <c r="CT154" s="535">
        <f t="shared" ref="CT154" si="227">CT155/10</f>
        <v>0.81632653061224492</v>
      </c>
      <c r="CU154" s="535">
        <f t="shared" ref="CU154" si="228">CU155/10</f>
        <v>0.81632653061224492</v>
      </c>
      <c r="CV154" s="535">
        <f t="shared" ref="CV154" si="229">CV155/10</f>
        <v>0.81632653061224492</v>
      </c>
      <c r="CW154" s="534">
        <f t="shared" ref="CW154" si="230">CW155/10</f>
        <v>0.81632653061224492</v>
      </c>
      <c r="CX154" s="535">
        <f t="shared" ref="CX154" si="231">CX155/10</f>
        <v>0.81632653061224492</v>
      </c>
      <c r="CY154" s="535">
        <f t="shared" ref="CY154" si="232">CY155/10</f>
        <v>0.81632653061224492</v>
      </c>
      <c r="CZ154" s="535">
        <f t="shared" ref="CZ154" si="233">CZ155/10</f>
        <v>0.81632653061224492</v>
      </c>
      <c r="DA154" s="535">
        <f t="shared" ref="DA154" si="234">DA155/10</f>
        <v>0.81632653061224492</v>
      </c>
      <c r="DB154" s="535">
        <f t="shared" ref="DB154" si="235">DB155/10</f>
        <v>0.81632653061224492</v>
      </c>
      <c r="DC154" s="535">
        <f t="shared" ref="DC154" si="236">DC155/10</f>
        <v>0.81632653061224492</v>
      </c>
      <c r="DD154" s="535">
        <f t="shared" ref="DD154" si="237">DD155/10</f>
        <v>0.81632653061224492</v>
      </c>
      <c r="DE154" s="535">
        <f t="shared" ref="DE154" si="238">DE155/10</f>
        <v>0.81632653061224492</v>
      </c>
      <c r="DF154" s="535">
        <f t="shared" ref="DF154" si="239">DF155/10</f>
        <v>0.81632653061224492</v>
      </c>
    </row>
    <row r="155" spans="1:5578" ht="7.05" customHeight="1">
      <c r="F155" s="451">
        <f>I152*100/$F$152</f>
        <v>8.1632653061224492</v>
      </c>
      <c r="G155" s="451"/>
      <c r="H155" s="451"/>
      <c r="I155" s="451"/>
      <c r="J155" s="451"/>
      <c r="K155" s="534">
        <f>K152*100/$F$152</f>
        <v>8.1632653061224492</v>
      </c>
      <c r="L155" s="534">
        <f t="shared" ref="L155:U155" si="240">L152*100/$F$152</f>
        <v>8.1632653061224492</v>
      </c>
      <c r="M155" s="534">
        <f t="shared" si="240"/>
        <v>8.1632653061224492</v>
      </c>
      <c r="N155" s="534">
        <f t="shared" si="240"/>
        <v>8.1632653061224492</v>
      </c>
      <c r="O155" s="534">
        <f t="shared" si="240"/>
        <v>8.1632653061224492</v>
      </c>
      <c r="P155" s="534">
        <f t="shared" si="240"/>
        <v>8.1632653061224492</v>
      </c>
      <c r="Q155" s="534">
        <f t="shared" si="240"/>
        <v>8.1632653061224492</v>
      </c>
      <c r="R155" s="534">
        <f t="shared" si="240"/>
        <v>8.1632653061224492</v>
      </c>
      <c r="S155" s="534">
        <f t="shared" si="240"/>
        <v>8.1632653061224492</v>
      </c>
      <c r="T155" s="534">
        <f t="shared" si="240"/>
        <v>8.1632653061224492</v>
      </c>
      <c r="U155" s="534">
        <f t="shared" si="240"/>
        <v>8.1632653061224492</v>
      </c>
      <c r="V155" s="534">
        <f t="shared" ref="V155:AY155" si="241">V152*100/$F$152</f>
        <v>8.1632653061224492</v>
      </c>
      <c r="W155" s="534">
        <f t="shared" si="241"/>
        <v>8.1632653061224492</v>
      </c>
      <c r="X155" s="534">
        <f t="shared" si="241"/>
        <v>8.1632653061224492</v>
      </c>
      <c r="Y155" s="534">
        <f t="shared" si="241"/>
        <v>8.1632653061224492</v>
      </c>
      <c r="Z155" s="534">
        <f t="shared" si="241"/>
        <v>8.1632653061224492</v>
      </c>
      <c r="AA155" s="534">
        <f t="shared" si="241"/>
        <v>8.1632653061224492</v>
      </c>
      <c r="AB155" s="534">
        <f t="shared" si="241"/>
        <v>8.1632653061224492</v>
      </c>
      <c r="AC155" s="534">
        <f t="shared" si="241"/>
        <v>8.1632653061224492</v>
      </c>
      <c r="AD155" s="534">
        <f t="shared" si="241"/>
        <v>8.1632653061224492</v>
      </c>
      <c r="AE155" s="534">
        <f t="shared" si="241"/>
        <v>8.1632653061224492</v>
      </c>
      <c r="AF155" s="534">
        <f t="shared" si="241"/>
        <v>8.1632653061224492</v>
      </c>
      <c r="AG155" s="534">
        <f t="shared" si="241"/>
        <v>8.1632653061224492</v>
      </c>
      <c r="AH155" s="534">
        <f t="shared" si="241"/>
        <v>8.1632653061224492</v>
      </c>
      <c r="AI155" s="534">
        <f t="shared" si="241"/>
        <v>8.1632653061224492</v>
      </c>
      <c r="AJ155" s="534">
        <f t="shared" si="241"/>
        <v>8.1632653061224492</v>
      </c>
      <c r="AK155" s="534">
        <f t="shared" si="241"/>
        <v>8.1632653061224492</v>
      </c>
      <c r="AL155" s="534">
        <f t="shared" si="241"/>
        <v>8.1632653061224492</v>
      </c>
      <c r="AM155" s="534">
        <f t="shared" si="241"/>
        <v>8.1632653061224492</v>
      </c>
      <c r="AN155" s="534">
        <f t="shared" si="241"/>
        <v>8.1632653061224492</v>
      </c>
      <c r="AO155" s="534">
        <f t="shared" si="241"/>
        <v>8.1632653061224492</v>
      </c>
      <c r="AP155" s="534">
        <f t="shared" si="241"/>
        <v>8.1632653061224492</v>
      </c>
      <c r="AQ155" s="534">
        <f t="shared" si="241"/>
        <v>8.1632653061224492</v>
      </c>
      <c r="AR155" s="534">
        <f t="shared" si="241"/>
        <v>8.1632653061224492</v>
      </c>
      <c r="AS155" s="534">
        <f t="shared" si="241"/>
        <v>8.1632653061224492</v>
      </c>
      <c r="AT155" s="534">
        <f t="shared" si="241"/>
        <v>8.1632653061224492</v>
      </c>
      <c r="AU155" s="534">
        <f t="shared" si="241"/>
        <v>8.1632653061224492</v>
      </c>
      <c r="AV155" s="534">
        <f t="shared" si="241"/>
        <v>8.1632653061224492</v>
      </c>
      <c r="AW155" s="534">
        <f t="shared" si="241"/>
        <v>8.1632653061224492</v>
      </c>
      <c r="AX155" s="534">
        <f t="shared" si="241"/>
        <v>8.1632653061224492</v>
      </c>
      <c r="AY155" s="534">
        <f t="shared" si="241"/>
        <v>8.1632653061224492</v>
      </c>
      <c r="AZ155" s="534">
        <f t="shared" ref="AZ155:CV155" si="242">AZ152*100/$F$152</f>
        <v>8.1632653061224492</v>
      </c>
      <c r="BA155" s="534">
        <f t="shared" si="242"/>
        <v>8.1632653061224492</v>
      </c>
      <c r="BB155" s="534">
        <f t="shared" si="242"/>
        <v>8.1632653061224492</v>
      </c>
      <c r="BC155" s="534">
        <f t="shared" si="242"/>
        <v>8.1632653061224492</v>
      </c>
      <c r="BD155" s="534">
        <f t="shared" si="242"/>
        <v>8.1632653061224492</v>
      </c>
      <c r="BE155" s="534">
        <f t="shared" si="242"/>
        <v>8.1632653061224492</v>
      </c>
      <c r="BF155" s="534">
        <f t="shared" si="242"/>
        <v>8.1632653061224492</v>
      </c>
      <c r="BG155" s="534">
        <f t="shared" si="242"/>
        <v>8.1632653061224492</v>
      </c>
      <c r="BH155" s="534">
        <f t="shared" si="242"/>
        <v>8.1632653061224492</v>
      </c>
      <c r="BI155" s="534">
        <f t="shared" si="242"/>
        <v>8.1632653061224492</v>
      </c>
      <c r="BJ155" s="534">
        <f t="shared" si="242"/>
        <v>8.1632653061224492</v>
      </c>
      <c r="BK155" s="534">
        <f t="shared" si="242"/>
        <v>8.1632653061224492</v>
      </c>
      <c r="BL155" s="534">
        <f t="shared" si="242"/>
        <v>8.1632653061224492</v>
      </c>
      <c r="BM155" s="534">
        <f t="shared" si="242"/>
        <v>8.1632653061224492</v>
      </c>
      <c r="BN155" s="534">
        <f t="shared" si="242"/>
        <v>8.1632653061224492</v>
      </c>
      <c r="BO155" s="534">
        <f t="shared" si="242"/>
        <v>8.1632653061224492</v>
      </c>
      <c r="BP155" s="534">
        <f t="shared" si="242"/>
        <v>8.1632653061224492</v>
      </c>
      <c r="BQ155" s="534">
        <f t="shared" si="242"/>
        <v>8.1632653061224492</v>
      </c>
      <c r="BR155" s="534">
        <f t="shared" si="242"/>
        <v>8.1632653061224492</v>
      </c>
      <c r="BS155" s="534">
        <f t="shared" si="242"/>
        <v>8.1632653061224492</v>
      </c>
      <c r="BT155" s="534">
        <f t="shared" si="242"/>
        <v>8.1632653061224492</v>
      </c>
      <c r="BU155" s="534">
        <f t="shared" si="242"/>
        <v>8.1632653061224492</v>
      </c>
      <c r="BV155" s="534">
        <f t="shared" si="242"/>
        <v>8.1632653061224492</v>
      </c>
      <c r="BW155" s="534">
        <f t="shared" si="242"/>
        <v>8.1632653061224492</v>
      </c>
      <c r="BX155" s="534">
        <f t="shared" si="242"/>
        <v>8.1632653061224492</v>
      </c>
      <c r="BY155" s="534">
        <f t="shared" si="242"/>
        <v>8.1632653061224492</v>
      </c>
      <c r="BZ155" s="534">
        <f t="shared" si="242"/>
        <v>8.1632653061224492</v>
      </c>
      <c r="CA155" s="534">
        <f t="shared" si="242"/>
        <v>8.1632653061224492</v>
      </c>
      <c r="CB155" s="534">
        <f t="shared" si="242"/>
        <v>8.1632653061224492</v>
      </c>
      <c r="CC155" s="534">
        <f t="shared" si="242"/>
        <v>8.1632653061224492</v>
      </c>
      <c r="CD155" s="534">
        <f t="shared" si="242"/>
        <v>8.1632653061224492</v>
      </c>
      <c r="CE155" s="534">
        <f t="shared" si="242"/>
        <v>8.1632653061224492</v>
      </c>
      <c r="CF155" s="534">
        <f t="shared" si="242"/>
        <v>8.1632653061224492</v>
      </c>
      <c r="CG155" s="534">
        <f t="shared" si="242"/>
        <v>8.1632653061224492</v>
      </c>
      <c r="CH155" s="534">
        <f t="shared" si="242"/>
        <v>8.1632653061224492</v>
      </c>
      <c r="CI155" s="534">
        <f t="shared" si="242"/>
        <v>8.1632653061224492</v>
      </c>
      <c r="CJ155" s="534">
        <f t="shared" si="242"/>
        <v>8.1632653061224492</v>
      </c>
      <c r="CK155" s="534">
        <f t="shared" si="242"/>
        <v>8.1632653061224492</v>
      </c>
      <c r="CL155" s="534">
        <f t="shared" si="242"/>
        <v>8.1632653061224492</v>
      </c>
      <c r="CM155" s="534">
        <f t="shared" si="242"/>
        <v>8.1632653061224492</v>
      </c>
      <c r="CN155" s="534">
        <f t="shared" si="242"/>
        <v>8.1632653061224492</v>
      </c>
      <c r="CO155" s="534">
        <f t="shared" si="242"/>
        <v>8.1632653061224492</v>
      </c>
      <c r="CP155" s="534">
        <f t="shared" si="242"/>
        <v>8.1632653061224492</v>
      </c>
      <c r="CQ155" s="534">
        <f t="shared" si="242"/>
        <v>8.1632653061224492</v>
      </c>
      <c r="CR155" s="534">
        <f t="shared" si="242"/>
        <v>8.1632653061224492</v>
      </c>
      <c r="CS155" s="534">
        <f t="shared" si="242"/>
        <v>8.1632653061224492</v>
      </c>
      <c r="CT155" s="534">
        <f t="shared" si="242"/>
        <v>8.1632653061224492</v>
      </c>
      <c r="CU155" s="534">
        <f t="shared" si="242"/>
        <v>8.1632653061224492</v>
      </c>
      <c r="CV155" s="534">
        <f t="shared" si="242"/>
        <v>8.1632653061224492</v>
      </c>
      <c r="CW155" s="534">
        <f t="shared" ref="CW155:DF155" si="243">CW152*100/$F$152</f>
        <v>8.1632653061224492</v>
      </c>
      <c r="CX155" s="534">
        <f t="shared" si="243"/>
        <v>8.1632653061224492</v>
      </c>
      <c r="CY155" s="534">
        <f t="shared" si="243"/>
        <v>8.1632653061224492</v>
      </c>
      <c r="CZ155" s="534">
        <f t="shared" si="243"/>
        <v>8.1632653061224492</v>
      </c>
      <c r="DA155" s="534">
        <f t="shared" si="243"/>
        <v>8.1632653061224492</v>
      </c>
      <c r="DB155" s="534">
        <f t="shared" si="243"/>
        <v>8.1632653061224492</v>
      </c>
      <c r="DC155" s="534">
        <f t="shared" si="243"/>
        <v>8.1632653061224492</v>
      </c>
      <c r="DD155" s="534">
        <f t="shared" si="243"/>
        <v>8.1632653061224492</v>
      </c>
      <c r="DE155" s="534">
        <f t="shared" si="243"/>
        <v>8.1632653061224492</v>
      </c>
      <c r="DF155" s="534">
        <f t="shared" si="243"/>
        <v>8.1632653061224492</v>
      </c>
    </row>
    <row r="156" spans="1:5578" hidden="1">
      <c r="A156" s="404"/>
      <c r="B156" s="404"/>
      <c r="C156" s="404"/>
      <c r="D156" s="404"/>
      <c r="E156" s="536"/>
      <c r="F156" s="404"/>
      <c r="G156" s="404"/>
      <c r="H156" s="404"/>
      <c r="I156" s="404"/>
      <c r="J156" s="404"/>
      <c r="Y156" s="410"/>
      <c r="AI156" s="410"/>
      <c r="AS156" s="410"/>
      <c r="BC156" s="410"/>
      <c r="BM156" s="410"/>
      <c r="BW156" s="410"/>
      <c r="CG156" s="410"/>
      <c r="CQ156" s="410"/>
      <c r="DA156" s="410"/>
    </row>
    <row r="157" spans="1:5578" ht="129" hidden="1" customHeight="1">
      <c r="A157" s="404"/>
      <c r="B157" s="404"/>
      <c r="C157" s="404"/>
      <c r="D157" s="404"/>
      <c r="E157" s="517" t="s">
        <v>192</v>
      </c>
      <c r="F157" s="537">
        <f>F135+F136+F139+F142+F143+F149</f>
        <v>51</v>
      </c>
      <c r="G157" s="538">
        <f>(1-H157)</f>
        <v>1</v>
      </c>
      <c r="H157" s="539">
        <f>I157/F157</f>
        <v>0</v>
      </c>
      <c r="I157" s="537">
        <f>I135+I136+I139+I142+I150+I149+I143</f>
        <v>0</v>
      </c>
      <c r="J157" s="408"/>
      <c r="Y157" s="410"/>
      <c r="AI157" s="410"/>
      <c r="AS157" s="410"/>
      <c r="BC157" s="410"/>
      <c r="BM157" s="410"/>
      <c r="BW157" s="410"/>
      <c r="CG157" s="410"/>
      <c r="CQ157" s="410"/>
      <c r="DA157" s="410"/>
    </row>
    <row r="158" spans="1:5578" ht="18" hidden="1" customHeight="1">
      <c r="A158" s="404"/>
      <c r="B158" s="404"/>
      <c r="C158" s="404"/>
      <c r="D158" s="404"/>
      <c r="E158" s="404"/>
      <c r="F158" s="540"/>
      <c r="G158" s="540"/>
      <c r="H158" s="537"/>
      <c r="I158" s="540"/>
      <c r="J158" s="408"/>
      <c r="Y158" s="410"/>
      <c r="AI158" s="410"/>
      <c r="AS158" s="410"/>
      <c r="BC158" s="410"/>
      <c r="BM158" s="410"/>
      <c r="BW158" s="410"/>
      <c r="CG158" s="410"/>
      <c r="CQ158" s="410"/>
      <c r="DA158" s="410"/>
    </row>
    <row r="159" spans="1:5578" ht="144" hidden="1" customHeight="1">
      <c r="A159" s="404"/>
      <c r="B159" s="404"/>
      <c r="C159" s="404"/>
      <c r="D159" s="404"/>
      <c r="E159" s="512" t="s">
        <v>193</v>
      </c>
      <c r="F159" s="537">
        <f>F137+F141+F147+F148+F145+F146+F140+F144</f>
        <v>47</v>
      </c>
      <c r="G159" s="538">
        <f>(1-H159)</f>
        <v>0.82978723404255317</v>
      </c>
      <c r="H159" s="539">
        <f>I159/F159</f>
        <v>0.1702127659574468</v>
      </c>
      <c r="I159" s="537">
        <f>I137+I141+I147+I148+I145+I146+I140</f>
        <v>8</v>
      </c>
      <c r="J159" s="408"/>
      <c r="Y159" s="410"/>
      <c r="AI159" s="410"/>
      <c r="AS159" s="410"/>
      <c r="BC159" s="410"/>
      <c r="BM159" s="410"/>
      <c r="BW159" s="410"/>
      <c r="CG159" s="410"/>
      <c r="CQ159" s="410"/>
      <c r="DA159" s="410"/>
    </row>
    <row r="160" spans="1:5578" ht="13.05" hidden="1" customHeight="1">
      <c r="A160" s="404"/>
      <c r="B160" s="404"/>
      <c r="C160" s="404"/>
      <c r="D160" s="404"/>
      <c r="E160" s="404"/>
      <c r="F160" s="540"/>
      <c r="G160" s="540"/>
      <c r="H160" s="537">
        <f>I159*100/F159</f>
        <v>17.021276595744681</v>
      </c>
      <c r="I160" s="540"/>
      <c r="J160" s="408"/>
      <c r="Y160" s="410"/>
      <c r="AI160" s="410"/>
      <c r="AS160" s="410"/>
      <c r="BC160" s="410"/>
      <c r="BM160" s="410"/>
      <c r="BW160" s="410"/>
      <c r="CG160" s="410"/>
      <c r="CQ160" s="410"/>
      <c r="DA160" s="410"/>
    </row>
    <row r="161" spans="1:105" hidden="1">
      <c r="C161" s="409" t="s">
        <v>68</v>
      </c>
      <c r="F161" s="541" t="s">
        <v>68</v>
      </c>
      <c r="G161" s="541"/>
      <c r="H161" s="541"/>
      <c r="I161" s="541"/>
      <c r="J161" s="542"/>
      <c r="Y161" s="410"/>
      <c r="AI161" s="410"/>
      <c r="AS161" s="410"/>
      <c r="BC161" s="410"/>
      <c r="BM161" s="410"/>
      <c r="BW161" s="410"/>
      <c r="CG161" s="410"/>
      <c r="CQ161" s="410"/>
      <c r="DA161" s="410"/>
    </row>
    <row r="162" spans="1:105" hidden="1">
      <c r="C162" s="409" t="s">
        <v>124</v>
      </c>
      <c r="F162" s="543" t="s">
        <v>133</v>
      </c>
      <c r="G162" s="543"/>
      <c r="H162" s="544">
        <v>3</v>
      </c>
      <c r="I162" s="541"/>
      <c r="J162" s="542"/>
      <c r="Y162" s="410"/>
      <c r="AI162" s="410"/>
      <c r="AS162" s="410"/>
      <c r="BC162" s="410"/>
      <c r="BM162" s="410"/>
      <c r="BW162" s="410"/>
      <c r="CG162" s="410"/>
      <c r="CQ162" s="410"/>
      <c r="DA162" s="410"/>
    </row>
    <row r="163" spans="1:105" hidden="1">
      <c r="C163" s="409" t="s">
        <v>125</v>
      </c>
      <c r="F163" s="543" t="s">
        <v>134</v>
      </c>
      <c r="G163" s="543"/>
      <c r="H163" s="544">
        <v>2</v>
      </c>
      <c r="I163" s="541"/>
      <c r="J163" s="542"/>
      <c r="Y163" s="410"/>
      <c r="AI163" s="410"/>
      <c r="AS163" s="410"/>
      <c r="BC163" s="410"/>
      <c r="BM163" s="410"/>
      <c r="BW163" s="410"/>
      <c r="CG163" s="410"/>
      <c r="CQ163" s="410"/>
      <c r="DA163" s="410"/>
    </row>
    <row r="164" spans="1:105" ht="31.2" hidden="1">
      <c r="C164" s="409" t="s">
        <v>126</v>
      </c>
      <c r="F164" s="543" t="s">
        <v>129</v>
      </c>
      <c r="G164" s="543"/>
      <c r="H164" s="544">
        <v>1</v>
      </c>
      <c r="I164" s="541"/>
      <c r="J164" s="542"/>
      <c r="Y164" s="410"/>
      <c r="AI164" s="410"/>
      <c r="AS164" s="410"/>
      <c r="BC164" s="410"/>
      <c r="BM164" s="410"/>
      <c r="BW164" s="410"/>
      <c r="CG164" s="410"/>
      <c r="CQ164" s="410"/>
      <c r="DA164" s="410"/>
    </row>
    <row r="165" spans="1:105" ht="31.2" hidden="1">
      <c r="C165" s="409" t="s">
        <v>127</v>
      </c>
      <c r="F165" s="543" t="s">
        <v>130</v>
      </c>
      <c r="G165" s="543"/>
      <c r="H165" s="544">
        <v>0.5</v>
      </c>
      <c r="I165" s="541"/>
      <c r="J165" s="542"/>
      <c r="Y165" s="410"/>
      <c r="AI165" s="410"/>
      <c r="AS165" s="410"/>
      <c r="BC165" s="410"/>
      <c r="BM165" s="410"/>
      <c r="BW165" s="410"/>
      <c r="CG165" s="410"/>
      <c r="CQ165" s="410"/>
      <c r="DA165" s="410"/>
    </row>
    <row r="166" spans="1:105" hidden="1">
      <c r="C166" s="409" t="s">
        <v>128</v>
      </c>
      <c r="F166" s="543" t="s">
        <v>131</v>
      </c>
      <c r="G166" s="543"/>
      <c r="H166" s="544">
        <v>0.25</v>
      </c>
      <c r="I166" s="541"/>
      <c r="J166" s="542"/>
      <c r="Y166" s="410"/>
      <c r="AI166" s="410"/>
      <c r="AS166" s="410"/>
      <c r="BC166" s="410"/>
      <c r="BM166" s="410"/>
      <c r="BW166" s="410"/>
      <c r="CG166" s="410"/>
      <c r="CQ166" s="410"/>
      <c r="DA166" s="410"/>
    </row>
    <row r="167" spans="1:105" hidden="1">
      <c r="F167" s="543" t="s">
        <v>132</v>
      </c>
      <c r="G167" s="543"/>
      <c r="H167" s="544">
        <v>0</v>
      </c>
      <c r="I167" s="541"/>
      <c r="J167" s="542"/>
      <c r="Y167" s="410"/>
      <c r="AI167" s="410"/>
      <c r="AS167" s="410"/>
      <c r="BC167" s="410"/>
      <c r="BM167" s="410"/>
      <c r="BW167" s="410"/>
      <c r="CG167" s="410"/>
      <c r="CQ167" s="410"/>
      <c r="DA167" s="410"/>
    </row>
    <row r="168" spans="1:105" ht="144" hidden="1" customHeight="1">
      <c r="A168" s="404"/>
      <c r="B168" s="404"/>
      <c r="C168" s="404"/>
      <c r="D168" s="404"/>
      <c r="E168" s="545" t="s">
        <v>197</v>
      </c>
      <c r="F168" s="537">
        <f>F157+F159</f>
        <v>98</v>
      </c>
      <c r="G168" s="538">
        <f>(1-H168)</f>
        <v>0.91836734693877553</v>
      </c>
      <c r="H168" s="539">
        <f>I168/F168</f>
        <v>8.1632653061224483E-2</v>
      </c>
      <c r="I168" s="537">
        <f>I157+I159</f>
        <v>8</v>
      </c>
      <c r="J168" s="408"/>
      <c r="Y168" s="410"/>
      <c r="AI168" s="410"/>
      <c r="AS168" s="410"/>
      <c r="BC168" s="410"/>
      <c r="BM168" s="410"/>
      <c r="BW168" s="410"/>
      <c r="CG168" s="410"/>
      <c r="CQ168" s="410"/>
      <c r="DA168" s="410"/>
    </row>
    <row r="169" spans="1:105">
      <c r="H169" s="546">
        <f>I168*100/F168</f>
        <v>8.1632653061224492</v>
      </c>
      <c r="Y169" s="410"/>
      <c r="AI169" s="410"/>
      <c r="AS169" s="410"/>
      <c r="BC169" s="410"/>
      <c r="BM169" s="410"/>
      <c r="BW169" s="410"/>
      <c r="CG169" s="410"/>
      <c r="CQ169" s="410"/>
      <c r="DA169" s="410"/>
    </row>
    <row r="170" spans="1:105">
      <c r="Y170" s="410"/>
      <c r="AI170" s="410"/>
      <c r="AS170" s="410"/>
      <c r="BC170" s="410"/>
      <c r="BM170" s="410"/>
      <c r="BW170" s="410"/>
      <c r="CG170" s="410"/>
      <c r="CQ170" s="410"/>
      <c r="DA170" s="410"/>
    </row>
    <row r="171" spans="1:105">
      <c r="A171" s="714"/>
      <c r="B171" s="714"/>
      <c r="C171" s="714"/>
      <c r="Y171" s="410"/>
      <c r="AI171" s="410"/>
      <c r="AS171" s="410"/>
      <c r="BC171" s="410"/>
      <c r="BM171" s="410"/>
      <c r="BW171" s="410"/>
      <c r="CG171" s="410"/>
      <c r="CQ171" s="410"/>
      <c r="DA171" s="410"/>
    </row>
    <row r="172" spans="1:105">
      <c r="A172" s="714"/>
      <c r="B172" s="714"/>
      <c r="C172" s="716" t="s">
        <v>167</v>
      </c>
      <c r="Y172" s="410"/>
      <c r="AI172" s="410"/>
      <c r="AS172" s="410"/>
      <c r="BC172" s="410"/>
      <c r="BM172" s="410"/>
      <c r="BW172" s="410"/>
      <c r="CG172" s="410"/>
      <c r="CQ172" s="410"/>
      <c r="DA172" s="410"/>
    </row>
    <row r="173" spans="1:105">
      <c r="A173" s="714"/>
      <c r="B173" s="714"/>
      <c r="C173" s="716">
        <v>1</v>
      </c>
      <c r="Y173" s="410"/>
      <c r="AI173" s="410"/>
      <c r="AS173" s="410"/>
      <c r="BC173" s="410"/>
      <c r="BM173" s="410"/>
      <c r="BW173" s="410"/>
      <c r="CG173" s="410"/>
      <c r="CQ173" s="410"/>
      <c r="DA173" s="410"/>
    </row>
    <row r="174" spans="1:105">
      <c r="A174" s="714"/>
      <c r="B174" s="714"/>
      <c r="C174" s="716">
        <v>2</v>
      </c>
      <c r="Y174" s="410"/>
      <c r="AI174" s="410"/>
      <c r="AS174" s="410"/>
      <c r="BC174" s="410"/>
      <c r="BM174" s="410"/>
      <c r="BW174" s="410"/>
      <c r="CG174" s="410"/>
      <c r="CQ174" s="410"/>
      <c r="DA174" s="410"/>
    </row>
    <row r="175" spans="1:105">
      <c r="A175" s="714"/>
      <c r="B175" s="714"/>
      <c r="C175" s="716">
        <v>3</v>
      </c>
      <c r="Y175" s="410"/>
      <c r="AI175" s="410"/>
      <c r="AS175" s="410"/>
      <c r="BC175" s="410"/>
      <c r="BM175" s="410"/>
      <c r="BW175" s="410"/>
      <c r="CG175" s="410"/>
      <c r="CQ175" s="410"/>
      <c r="DA175" s="410"/>
    </row>
    <row r="176" spans="1:105">
      <c r="A176" s="714"/>
      <c r="B176" s="714"/>
      <c r="C176" s="716">
        <v>4</v>
      </c>
      <c r="Y176" s="410"/>
      <c r="AI176" s="410"/>
      <c r="AS176" s="410"/>
      <c r="BC176" s="410"/>
      <c r="BM176" s="410"/>
      <c r="BW176" s="410"/>
      <c r="CG176" s="410"/>
      <c r="CQ176" s="410"/>
      <c r="DA176" s="410"/>
    </row>
    <row r="177" spans="1:105">
      <c r="A177" s="714"/>
      <c r="B177" s="714"/>
      <c r="C177" s="716" t="s">
        <v>145</v>
      </c>
      <c r="Y177" s="410"/>
      <c r="AI177" s="410"/>
      <c r="AS177" s="410"/>
      <c r="BC177" s="410"/>
      <c r="BM177" s="410"/>
      <c r="BW177" s="410"/>
      <c r="CG177" s="410"/>
      <c r="CQ177" s="410"/>
      <c r="DA177" s="410"/>
    </row>
    <row r="178" spans="1:105">
      <c r="A178" s="714"/>
      <c r="B178" s="714"/>
      <c r="C178" s="714"/>
      <c r="Y178" s="410"/>
      <c r="AI178" s="410"/>
      <c r="AS178" s="410"/>
      <c r="BC178" s="410"/>
      <c r="BM178" s="410"/>
      <c r="BW178" s="410"/>
      <c r="CG178" s="410"/>
      <c r="CQ178" s="410"/>
      <c r="DA178" s="410"/>
    </row>
    <row r="179" spans="1:105" ht="17.399999999999999">
      <c r="A179" s="714"/>
      <c r="B179" s="714"/>
      <c r="C179" s="716" t="s">
        <v>723</v>
      </c>
      <c r="Y179" s="410"/>
      <c r="AI179" s="410"/>
      <c r="AS179" s="410"/>
      <c r="BC179" s="410"/>
      <c r="BM179" s="410"/>
      <c r="BW179" s="410"/>
      <c r="CG179" s="410"/>
      <c r="CQ179" s="410"/>
      <c r="DA179" s="410"/>
    </row>
    <row r="180" spans="1:105" ht="16.05" customHeight="1">
      <c r="A180" s="714"/>
      <c r="B180" s="714"/>
      <c r="C180" s="714"/>
      <c r="Y180" s="410"/>
      <c r="AI180" s="410"/>
      <c r="AS180" s="410"/>
      <c r="BC180" s="410"/>
      <c r="BM180" s="410"/>
      <c r="BW180" s="410"/>
      <c r="CG180" s="410"/>
      <c r="CQ180" s="410"/>
      <c r="DA180" s="410"/>
    </row>
    <row r="181" spans="1:105" ht="20.100000000000001" customHeight="1">
      <c r="A181" s="714"/>
      <c r="B181" s="714"/>
      <c r="C181" s="714"/>
      <c r="Y181" s="410"/>
      <c r="AI181" s="410"/>
      <c r="AS181" s="410"/>
      <c r="BC181" s="410"/>
      <c r="BM181" s="410"/>
      <c r="BW181" s="410"/>
      <c r="CG181" s="410"/>
      <c r="CQ181" s="410"/>
      <c r="DA181" s="410"/>
    </row>
    <row r="182" spans="1:105">
      <c r="A182" s="714"/>
      <c r="B182" s="772">
        <v>1</v>
      </c>
      <c r="C182" s="772">
        <v>55</v>
      </c>
      <c r="Y182" s="410"/>
      <c r="AI182" s="410"/>
      <c r="AS182" s="410"/>
      <c r="BC182" s="410"/>
      <c r="BM182" s="410"/>
      <c r="BW182" s="410"/>
      <c r="CG182" s="410"/>
      <c r="CQ182" s="410"/>
      <c r="DA182" s="410"/>
    </row>
    <row r="183" spans="1:105">
      <c r="A183" s="714"/>
      <c r="B183" s="772">
        <v>2</v>
      </c>
      <c r="C183" s="772">
        <v>90</v>
      </c>
      <c r="Y183" s="410"/>
      <c r="AI183" s="410"/>
      <c r="AS183" s="410"/>
      <c r="BC183" s="410"/>
      <c r="BM183" s="410"/>
      <c r="BW183" s="410"/>
      <c r="CG183" s="410"/>
      <c r="CQ183" s="410"/>
      <c r="DA183" s="410"/>
    </row>
    <row r="184" spans="1:105">
      <c r="A184" s="714"/>
      <c r="B184" s="772">
        <v>3</v>
      </c>
      <c r="C184" s="772">
        <v>120</v>
      </c>
      <c r="Y184" s="410"/>
      <c r="AI184" s="410"/>
      <c r="AS184" s="410"/>
      <c r="BC184" s="410"/>
      <c r="BM184" s="410"/>
      <c r="BW184" s="410"/>
      <c r="CG184" s="410"/>
      <c r="CQ184" s="410"/>
      <c r="DA184" s="410"/>
    </row>
    <row r="185" spans="1:105">
      <c r="A185" s="714"/>
      <c r="B185" s="772">
        <v>4</v>
      </c>
      <c r="C185" s="772">
        <v>150</v>
      </c>
      <c r="Y185" s="410"/>
      <c r="AI185" s="410"/>
      <c r="AS185" s="410"/>
      <c r="BC185" s="410"/>
      <c r="BM185" s="410"/>
      <c r="BW185" s="410"/>
      <c r="CG185" s="410"/>
      <c r="CQ185" s="410"/>
      <c r="DA185" s="410"/>
    </row>
    <row r="186" spans="1:105">
      <c r="A186" s="714"/>
      <c r="B186" s="772" t="s">
        <v>828</v>
      </c>
      <c r="C186" s="772">
        <v>175</v>
      </c>
      <c r="Y186" s="410"/>
      <c r="AI186" s="410"/>
      <c r="AS186" s="410"/>
      <c r="BC186" s="410"/>
      <c r="BM186" s="410"/>
      <c r="BW186" s="410"/>
      <c r="CG186" s="410"/>
      <c r="CQ186" s="410"/>
      <c r="DA186" s="410"/>
    </row>
    <row r="187" spans="1:105">
      <c r="A187" s="714"/>
      <c r="B187" s="643"/>
      <c r="C187" s="643"/>
      <c r="Y187" s="410"/>
      <c r="AI187" s="410"/>
      <c r="AS187" s="410"/>
      <c r="BC187" s="410"/>
      <c r="BM187" s="410"/>
      <c r="BW187" s="410"/>
      <c r="CG187" s="410"/>
      <c r="CQ187" s="410"/>
      <c r="DA187" s="410"/>
    </row>
    <row r="188" spans="1:105">
      <c r="B188" s="643"/>
      <c r="C188" s="643"/>
      <c r="Y188" s="410"/>
      <c r="AI188" s="410"/>
      <c r="AS188" s="410"/>
      <c r="BC188" s="410"/>
      <c r="BM188" s="410"/>
      <c r="BW188" s="410"/>
      <c r="CG188" s="410"/>
      <c r="CQ188" s="410"/>
      <c r="DA188" s="410"/>
    </row>
    <row r="189" spans="1:105">
      <c r="Y189" s="410"/>
      <c r="AI189" s="410"/>
      <c r="AS189" s="410"/>
      <c r="BC189" s="410"/>
      <c r="BM189" s="410"/>
      <c r="BW189" s="410"/>
      <c r="CG189" s="410"/>
      <c r="CQ189" s="410"/>
      <c r="DA189" s="410"/>
    </row>
    <row r="190" spans="1:105">
      <c r="Y190" s="410"/>
      <c r="AI190" s="410"/>
      <c r="AS190" s="410"/>
      <c r="BC190" s="410"/>
      <c r="BM190" s="410"/>
      <c r="BW190" s="410"/>
      <c r="CG190" s="410"/>
      <c r="CQ190" s="410"/>
      <c r="DA190" s="410"/>
    </row>
    <row r="191" spans="1:105">
      <c r="Y191" s="410"/>
      <c r="AI191" s="410"/>
      <c r="AS191" s="410"/>
      <c r="BC191" s="410"/>
      <c r="BM191" s="410"/>
      <c r="BW191" s="410"/>
      <c r="CG191" s="410"/>
      <c r="CQ191" s="410"/>
      <c r="DA191" s="410"/>
    </row>
    <row r="192" spans="1:105">
      <c r="Y192" s="410"/>
      <c r="AI192" s="410"/>
      <c r="AS192" s="410"/>
      <c r="BC192" s="410"/>
      <c r="BM192" s="410"/>
      <c r="BW192" s="410"/>
      <c r="CG192" s="410"/>
      <c r="CQ192" s="410"/>
      <c r="DA192" s="410"/>
    </row>
    <row r="193" spans="25:105">
      <c r="Y193" s="410"/>
      <c r="AI193" s="410"/>
      <c r="AS193" s="410"/>
      <c r="BC193" s="410"/>
      <c r="BM193" s="410"/>
      <c r="BW193" s="410"/>
      <c r="CG193" s="410"/>
      <c r="CQ193" s="410"/>
      <c r="DA193" s="410"/>
    </row>
  </sheetData>
  <sheetProtection algorithmName="SHA-512" hashValue="nBAQ5m0E3OO/kGEDGHWPBUC2XBcRENykxbi0iQYFWJeZwsSGn/aez+1Tti+VPSr4kidre7BnAqUKrz4jLnhxXw==" saltValue="r0f1uvaFYThXnKD0mqXVlA==" spinCount="100000" sheet="1" selectLockedCells="1"/>
  <dataConsolidate function="product"/>
  <mergeCells count="128">
    <mergeCell ref="CC27:CL27"/>
    <mergeCell ref="C63:E63"/>
    <mergeCell ref="C64:E64"/>
    <mergeCell ref="C65:E65"/>
    <mergeCell ref="C57:E57"/>
    <mergeCell ref="CM134:CV134"/>
    <mergeCell ref="CW27:DF27"/>
    <mergeCell ref="CW48:DF48"/>
    <mergeCell ref="CW134:DF134"/>
    <mergeCell ref="AO134:AX134"/>
    <mergeCell ref="AY134:BH134"/>
    <mergeCell ref="BI134:BR134"/>
    <mergeCell ref="BS134:CB134"/>
    <mergeCell ref="CC134:CL134"/>
    <mergeCell ref="CM27:CV27"/>
    <mergeCell ref="AO48:AX48"/>
    <mergeCell ref="AY48:BH48"/>
    <mergeCell ref="BI48:BR48"/>
    <mergeCell ref="BS48:CB48"/>
    <mergeCell ref="CC48:CL48"/>
    <mergeCell ref="CM48:CV48"/>
    <mergeCell ref="AO27:AX27"/>
    <mergeCell ref="AY27:BH27"/>
    <mergeCell ref="BI27:BR27"/>
    <mergeCell ref="BS27:CB27"/>
    <mergeCell ref="U134:AD134"/>
    <mergeCell ref="AE134:AN134"/>
    <mergeCell ref="C80:E80"/>
    <mergeCell ref="C79:E79"/>
    <mergeCell ref="B99:F99"/>
    <mergeCell ref="C90:E90"/>
    <mergeCell ref="C88:E88"/>
    <mergeCell ref="C61:E61"/>
    <mergeCell ref="C87:E87"/>
    <mergeCell ref="C84:E84"/>
    <mergeCell ref="C92:E92"/>
    <mergeCell ref="C93:E93"/>
    <mergeCell ref="C95:E95"/>
    <mergeCell ref="C96:E96"/>
    <mergeCell ref="C89:E89"/>
    <mergeCell ref="C94:E94"/>
    <mergeCell ref="C67:E67"/>
    <mergeCell ref="B68:F68"/>
    <mergeCell ref="C69:E69"/>
    <mergeCell ref="C70:E70"/>
    <mergeCell ref="K134:T134"/>
    <mergeCell ref="C113:E113"/>
    <mergeCell ref="C121:E121"/>
    <mergeCell ref="C21:E21"/>
    <mergeCell ref="C25:E25"/>
    <mergeCell ref="C10:E10"/>
    <mergeCell ref="B5:F5"/>
    <mergeCell ref="B13:F13"/>
    <mergeCell ref="C6:E6"/>
    <mergeCell ref="C12:E12"/>
    <mergeCell ref="C14:E14"/>
    <mergeCell ref="C8:E8"/>
    <mergeCell ref="C9:E9"/>
    <mergeCell ref="C11:E11"/>
    <mergeCell ref="C16:E16"/>
    <mergeCell ref="B20:F20"/>
    <mergeCell ref="C18:E18"/>
    <mergeCell ref="C17:E17"/>
    <mergeCell ref="C19:E19"/>
    <mergeCell ref="C24:E24"/>
    <mergeCell ref="C23:E23"/>
    <mergeCell ref="U27:AD27"/>
    <mergeCell ref="AE27:AN27"/>
    <mergeCell ref="U48:AD48"/>
    <mergeCell ref="AE48:AN48"/>
    <mergeCell ref="K27:T27"/>
    <mergeCell ref="K48:T48"/>
    <mergeCell ref="C76:E76"/>
    <mergeCell ref="C75:E75"/>
    <mergeCell ref="C66:E66"/>
    <mergeCell ref="C62:E62"/>
    <mergeCell ref="C55:E55"/>
    <mergeCell ref="C40:E40"/>
    <mergeCell ref="C33:E33"/>
    <mergeCell ref="C27:E27"/>
    <mergeCell ref="C109:E109"/>
    <mergeCell ref="C110:E110"/>
    <mergeCell ref="C103:E103"/>
    <mergeCell ref="C100:E100"/>
    <mergeCell ref="C2:F2"/>
    <mergeCell ref="C52:E52"/>
    <mergeCell ref="C54:E54"/>
    <mergeCell ref="B48:C48"/>
    <mergeCell ref="C45:E45"/>
    <mergeCell ref="C47:E47"/>
    <mergeCell ref="C53:E53"/>
    <mergeCell ref="C32:E32"/>
    <mergeCell ref="C49:E49"/>
    <mergeCell ref="C44:E44"/>
    <mergeCell ref="C37:E37"/>
    <mergeCell ref="C42:E42"/>
    <mergeCell ref="C34:E34"/>
    <mergeCell ref="C35:E35"/>
    <mergeCell ref="C38:E38"/>
    <mergeCell ref="C43:E43"/>
    <mergeCell ref="C50:E50"/>
    <mergeCell ref="C59:E59"/>
    <mergeCell ref="C4:E4"/>
    <mergeCell ref="C26:E26"/>
    <mergeCell ref="C131:E131"/>
    <mergeCell ref="B134:C134"/>
    <mergeCell ref="C133:H133"/>
    <mergeCell ref="C128:E128"/>
    <mergeCell ref="C114:E114"/>
    <mergeCell ref="C111:E111"/>
    <mergeCell ref="C112:E112"/>
    <mergeCell ref="C125:F125"/>
    <mergeCell ref="C116:E116"/>
    <mergeCell ref="C118:E118"/>
    <mergeCell ref="C119:E119"/>
    <mergeCell ref="C98:E98"/>
    <mergeCell ref="C56:E56"/>
    <mergeCell ref="C105:E105"/>
    <mergeCell ref="C106:E106"/>
    <mergeCell ref="C102:E102"/>
    <mergeCell ref="C71:E71"/>
    <mergeCell ref="C72:E72"/>
    <mergeCell ref="C73:E73"/>
    <mergeCell ref="C107:E107"/>
    <mergeCell ref="C85:E85"/>
    <mergeCell ref="C101:E101"/>
    <mergeCell ref="C82:E82"/>
    <mergeCell ref="C83:E83"/>
  </mergeCells>
  <phoneticPr fontId="5" type="noConversion"/>
  <conditionalFormatting sqref="B151">
    <cfRule type="containsText" dxfId="3809" priority="1663" operator="containsText" text="GOLD">
      <formula>NOT(ISERROR(SEARCH("GOLD",B151)))</formula>
    </cfRule>
    <cfRule type="containsText" dxfId="3808" priority="1664" operator="containsText" text="SILVER">
      <formula>NOT(ISERROR(SEARCH("SILVER",B151)))</formula>
    </cfRule>
    <cfRule type="containsText" dxfId="3807" priority="1665" operator="containsText" text="CERTIFIED">
      <formula>NOT(ISERROR(SEARCH("CERTIFIED",B151)))</formula>
    </cfRule>
  </conditionalFormatting>
  <conditionalFormatting sqref="B151">
    <cfRule type="containsText" dxfId="3806" priority="1660" operator="containsText" text="NOT CERTIFIED">
      <formula>NOT(ISERROR(SEARCH("NOT CERTIFIED",B151)))</formula>
    </cfRule>
    <cfRule type="expression" dxfId="3805" priority="1661">
      <formula>$F$131=0</formula>
    </cfRule>
    <cfRule type="containsText" dxfId="3804" priority="1662" operator="containsText" text="PLATINUM">
      <formula>NOT(ISERROR(SEARCH("PLATINUM",B151)))</formula>
    </cfRule>
  </conditionalFormatting>
  <conditionalFormatting sqref="C124">
    <cfRule type="containsText" dxfId="3803" priority="1659" operator="containsText" text="Select here">
      <formula>NOT(ISERROR(SEARCH("Select here",C124)))</formula>
    </cfRule>
  </conditionalFormatting>
  <conditionalFormatting sqref="K52 U52 AE52 AO52 BS52 AY52 CC52 BI52 CM52 CW52">
    <cfRule type="containsText" dxfId="3802" priority="1658" operator="containsText" text="Insert">
      <formula>NOT(ISERROR(SEARCH("Insert",K52)))</formula>
    </cfRule>
  </conditionalFormatting>
  <conditionalFormatting sqref="V52 AF52 AP52 BT52 AZ52 CD52 BJ52 CN52 CX52 K52:L52">
    <cfRule type="containsText" dxfId="3801" priority="1657" operator="containsText" text="Insert">
      <formula>NOT(ISERROR(SEARCH("Insert",K52)))</formula>
    </cfRule>
  </conditionalFormatting>
  <conditionalFormatting sqref="M52 W52 AG52 AQ52 BU52 BA52 CE52 BK52 CO52 CY52">
    <cfRule type="containsText" dxfId="3800" priority="1656" operator="containsText" text="Insert">
      <formula>NOT(ISERROR(SEARCH("Insert",M52)))</formula>
    </cfRule>
  </conditionalFormatting>
  <conditionalFormatting sqref="N52 X52 AH52 AR52 BV52 BB52 CF52 BL52 CP52 CZ52">
    <cfRule type="containsText" dxfId="3799" priority="1655" operator="containsText" text="Insert">
      <formula>NOT(ISERROR(SEARCH("Insert",N52)))</formula>
    </cfRule>
  </conditionalFormatting>
  <conditionalFormatting sqref="O52 Y52 AI52 AS52 BW52 BC52 CG52 BM52 CQ52 DA52">
    <cfRule type="containsText" dxfId="3798" priority="1654" operator="containsText" text="Insert">
      <formula>NOT(ISERROR(SEARCH("Insert",O52)))</formula>
    </cfRule>
  </conditionalFormatting>
  <conditionalFormatting sqref="P52 Z52 AJ52 AT52 BX52 BD52 CH52 BN52 CR52 DB52">
    <cfRule type="containsText" dxfId="3797" priority="1653" operator="containsText" text="Insert">
      <formula>NOT(ISERROR(SEARCH("Insert",P52)))</formula>
    </cfRule>
  </conditionalFormatting>
  <conditionalFormatting sqref="Q52 AA52 AK52 AU52 BY52 BE52 CI52 BO52 CS52 DC52">
    <cfRule type="containsText" dxfId="3796" priority="1652" operator="containsText" text="Insert">
      <formula>NOT(ISERROR(SEARCH("Insert",Q52)))</formula>
    </cfRule>
  </conditionalFormatting>
  <conditionalFormatting sqref="R52 AB52 AL52 AV52 BZ52 BF52 CJ52 BP52 CT52 DD52">
    <cfRule type="containsText" dxfId="3795" priority="1651" operator="containsText" text="Insert">
      <formula>NOT(ISERROR(SEARCH("Insert",R52)))</formula>
    </cfRule>
  </conditionalFormatting>
  <conditionalFormatting sqref="S52 AC52 AM52 AW52 CA52 BG52 CK52 BQ52 CU52 DE52">
    <cfRule type="containsText" dxfId="3794" priority="1650" operator="containsText" text="Insert">
      <formula>NOT(ISERROR(SEARCH("Insert",S52)))</formula>
    </cfRule>
  </conditionalFormatting>
  <conditionalFormatting sqref="T52 AD52 AN52 AX52 CB52 BH52 CL52 BR52 CV52 DF52">
    <cfRule type="containsText" dxfId="3793" priority="1649" operator="containsText" text="Insert">
      <formula>NOT(ISERROR(SEARCH("Insert",T52)))</formula>
    </cfRule>
  </conditionalFormatting>
  <conditionalFormatting sqref="K73:DF74 K153:DF1048576 K1:DF27 K35:DF44 K46:DF49 K60:DF60 K68:DF69 K79:DF81 K83:DF117 K62:DF66 K51:DF58 K32:DF33 L30:L31 K29:DF29 P30:DF31 K119:DF134">
    <cfRule type="expression" dxfId="3792" priority="1546">
      <formula>$I$1="Select here"</formula>
    </cfRule>
  </conditionalFormatting>
  <conditionalFormatting sqref="L4:DF4 K73:K74 K153:K1048576 K1:K27 K51:K58 L131:DF131 K35:K43 K44:DF44 K46:K49 K60 K29 K62:K66 K68:K69 L30:L31 K119:K134 K116:K117 K79:K81 L125:DF125 K83:K114 L63:DF63 L54:DF54 K32:K33 P30:DF31">
    <cfRule type="expression" dxfId="3791" priority="1647">
      <formula>$I$1&lt;1</formula>
    </cfRule>
  </conditionalFormatting>
  <conditionalFormatting sqref="L73:L74 L153:L1048576 M124:O124 L1:L27 L79:L81 L51:L58 K52 L35:L44 L46:L49 L60 L62:L66 L68:L69 L29:L33 L119:L134 K115:K116 P125:R125 V125:X125 AB125:AD125 AH125:AJ125 AN125:AP125 AT125:AV125 AZ125:BB125 BF125:BH125 BL125:BN125 BR125:BT125 BX125:BZ125 CD125:CF125 CJ125:CL125 CP125:CR125 CV125:CX125 DB125:DD125 L83:L117 K54:DF54 P30:DF31 K122:K125">
    <cfRule type="expression" dxfId="3790" priority="1646">
      <formula>$I$1&lt;2</formula>
    </cfRule>
  </conditionalFormatting>
  <conditionalFormatting sqref="M73:M74 M153:M1048576 M1:M27 M79:M81 M51:M58 M35:M44 M46:M49 M60 M62:M66 M68:M69 M119:M134 S125 Y125 AE125 AK125 AQ125 AW125 BC125 BI125 BO125 BU125 CA125 CG125 CM125 CS125 CY125 DE125 M83:M117 M32:M33 M29:N29">
    <cfRule type="expression" dxfId="3789" priority="1645">
      <formula>$I$1&lt;3</formula>
    </cfRule>
  </conditionalFormatting>
  <conditionalFormatting sqref="N73:N74 N153:N1048576 N1:N27 N79:N81 N51:N58 N35:N44 N46:N49 N60 N32:N33 N62:N66 N68:N69 N119:N134 T125 Z125 AF125 AL125 AR125 AX125 BD125 BJ125 BP125 BV125 CB125 CH125 CN125 CT125 CZ125 DF125 N83:N117">
    <cfRule type="expression" dxfId="3788" priority="1644">
      <formula>$I$1&lt;4</formula>
    </cfRule>
  </conditionalFormatting>
  <conditionalFormatting sqref="O153:O1048576 O1:O27 O79:O81 O73:DF74 O51:O58 P30:DF31 O35:O44 O46:O49 O60 O29 O62:O66 O68:DF69 O119:O134 U125 AA125 AG125 AM125 AS125 AY125 BE125 BK125 BQ125 BW125 CC125 CI125 CO125 CU125 DA125 O83:O117 O32:O33">
    <cfRule type="expression" dxfId="3787" priority="1643">
      <formula>$I$1&lt;5</formula>
    </cfRule>
  </conditionalFormatting>
  <conditionalFormatting sqref="P79:P81 P51:P58 P153:P1048576 P35:P44 P46:P49 P60 P62:P66 P119:P134 V125 AB125 AH125 AN125 AT125 AZ125 BF125 BL125 BR125 BX125 CD125 CJ125 CP125 CV125 DB125 P83:P117 P1:P27 P29:P33">
    <cfRule type="expression" dxfId="3786" priority="1642">
      <formula>$I$1&lt;6</formula>
    </cfRule>
  </conditionalFormatting>
  <conditionalFormatting sqref="Q79:Q81 Q1:Q27 Q51:Q58 Q153:Q1048576 Q35:Q44 Q46:Q49 Q60 Q29:Q33 Q62:Q66 Q119:Q134 Q83:Q117 R54:DF54">
    <cfRule type="expression" dxfId="3785" priority="1641">
      <formula>$I$1&lt;7</formula>
    </cfRule>
  </conditionalFormatting>
  <conditionalFormatting sqref="R79:R81 R1:R27 R51:R58 R153:R1048576 R35:R44 R46:R49 R60 R29:R33 R62:R66 R119:R134 R83:R117">
    <cfRule type="expression" dxfId="3784" priority="1640">
      <formula>$I$1&lt;8</formula>
    </cfRule>
  </conditionalFormatting>
  <conditionalFormatting sqref="S79:S81 S1:S27 S51:S58 S153:S1048576 S35:S44 S46:S49 S60 S29:S33 S62:S66 S119:S134 S83:S117">
    <cfRule type="expression" dxfId="3783" priority="1639">
      <formula>$I$1&lt;9</formula>
    </cfRule>
  </conditionalFormatting>
  <conditionalFormatting sqref="T79:T81 T1:T27 T51:T58 T153:T1048576 T35:T44 T46:T49 T60 T29:T33 T62:T66 T119:T134 T83:T117 U63:DF63">
    <cfRule type="expression" dxfId="3782" priority="1638">
      <formula>$I$1&lt;10</formula>
    </cfRule>
  </conditionalFormatting>
  <conditionalFormatting sqref="U83:U117 U1:U27 U51:U58 U153:U1048576 U35:U44 U46:U49 K48 U60 U29:U33 U62:U66 U119:U134">
    <cfRule type="expression" dxfId="3781" priority="1637">
      <formula>$I$1&lt;11</formula>
    </cfRule>
  </conditionalFormatting>
  <conditionalFormatting sqref="V83:V117 V1:V27 V51:V58 V153:V1048576 V35:V44 V46:V49 L48 V60 V29:V33 V62:V66 V119:V134 W54:DF54">
    <cfRule type="expression" dxfId="3780" priority="1636">
      <formula>$I$1&lt;12</formula>
    </cfRule>
  </conditionalFormatting>
  <conditionalFormatting sqref="W83:W117 W1:W27 W51:W58 W153:W1048576 W35:W44 W46:W49 M48 W60 W29:W33 W62:W66 W119:W134">
    <cfRule type="expression" dxfId="3779" priority="1635">
      <formula>$I$1&lt;13</formula>
    </cfRule>
  </conditionalFormatting>
  <conditionalFormatting sqref="X83:X117 X1:X27 X51:X58 X153:X1048576 X35:X44 X46:X49 N48 X60 X29:X33 X62:X66 X119:X134">
    <cfRule type="expression" dxfId="3778" priority="1634">
      <formula>$I$1&lt;14</formula>
    </cfRule>
  </conditionalFormatting>
  <conditionalFormatting sqref="Y83:Y117 Y1:Y27 Y51:Y58 Y153:Y1048576 Y35:Y44 Y46:Y49 O48 Y60 Y29:Y33 Y62:Y66 Y119:Y134">
    <cfRule type="expression" dxfId="3777" priority="1633">
      <formula>$I$1&lt;15</formula>
    </cfRule>
  </conditionalFormatting>
  <conditionalFormatting sqref="Z83:Z117 Z1:Z27 Z51:Z58 Z153:Z1048576 Z35:Z44 Z46:Z49 P48 Z60 Z29:Z33 Z62:Z66 Z119:Z134">
    <cfRule type="expression" dxfId="3776" priority="1632">
      <formula>$I$1&lt;16</formula>
    </cfRule>
  </conditionalFormatting>
  <conditionalFormatting sqref="AA83:AA117 AA1:AA27 AA51:AA58 AA153:AA1048576 AA35:AA44 AA46:AA49 Q48 AA60 AA29:AA33 AA62:AA66 AA119:AA134">
    <cfRule type="expression" dxfId="3775" priority="1631">
      <formula>$I$1&lt;17</formula>
    </cfRule>
  </conditionalFormatting>
  <conditionalFormatting sqref="AB83:AB117 AB1:AB27 AB51:AB58 AB153:AB1048576 AB35:AB44 AB46:AB49 R48 AB60 AB29:AB33 AB62:AB66 AB119:AB134">
    <cfRule type="expression" dxfId="3774" priority="1630">
      <formula>$I$1&lt;18</formula>
    </cfRule>
  </conditionalFormatting>
  <conditionalFormatting sqref="AC83:AC117 AC1:AC27 AC51:AC58 AC153:AC1048576 AC35:AC44 AC46:AC49 S48 AC60 AC29:AC33 AC62:AC66 AC119:AC134">
    <cfRule type="expression" dxfId="3773" priority="1629">
      <formula>$I$1&lt;19</formula>
    </cfRule>
  </conditionalFormatting>
  <conditionalFormatting sqref="AD83:AD117 AD1:AD27 AD51:AD58 AD153:AD1048576 AD35:AD44 AD46:AD49 T48 AD60 AD29:AD33 AD62:AD66 AD119:AD134">
    <cfRule type="expression" dxfId="3772" priority="1628">
      <formula>$I$1&lt;20</formula>
    </cfRule>
  </conditionalFormatting>
  <conditionalFormatting sqref="AE83:AE117 AE1:AE27 AE51:AE58 AE153:AE1048576 AE35:AE44 AE46:AE49 AE60 AE29:AE33 AE62:AE66 AE119:AE134">
    <cfRule type="expression" dxfId="3771" priority="1627">
      <formula>$I$1&lt;21</formula>
    </cfRule>
  </conditionalFormatting>
  <conditionalFormatting sqref="AF83:AF117 AF1:AF27 AF51:AF58 AF153:AF1048576 AF35:AF44 AF46:AF49 AF60 AF29:AF33 AF62:AF66 AF119:AF134">
    <cfRule type="expression" dxfId="3770" priority="1626">
      <formula>$I$1&lt;22</formula>
    </cfRule>
  </conditionalFormatting>
  <conditionalFormatting sqref="AG83:AG117 AG1:AG27 AG51:AG58 AG153:AG1048576 AG35:AG44 AG46:AG49 AG60 AG29:AG33 AG62:AG66 AG119:AG134">
    <cfRule type="expression" dxfId="3769" priority="1625">
      <formula>$I$1&lt;23</formula>
    </cfRule>
  </conditionalFormatting>
  <conditionalFormatting sqref="AH83:AH117 AH1:AH27 AH51:AH58 AH153:AH1048576 AH35:AH44 AH46:AH49 AH60 AH29:AH33 AH62:AH66 AH119:AH134">
    <cfRule type="expression" dxfId="3768" priority="1624">
      <formula>$I$1&lt;24</formula>
    </cfRule>
  </conditionalFormatting>
  <conditionalFormatting sqref="AI83:AI117 AI1:AI27 AI51:AI58 AI153:AI1048576 AI35:AI44 AI46:AI49 AI60 AI29:AI33 AI62:AI66 AI119:AI134">
    <cfRule type="expression" dxfId="3767" priority="1623">
      <formula>$I$1&lt;25</formula>
    </cfRule>
  </conditionalFormatting>
  <conditionalFormatting sqref="AJ83:AJ117 AJ1:AJ27 AJ51:AJ58 AJ153:AJ1048576 AJ35:AJ44 AJ46:AJ49 AJ60 AJ29:AJ33 AJ62:AJ66 AJ119:AJ134">
    <cfRule type="expression" dxfId="3766" priority="1622">
      <formula>$I$1&lt;26</formula>
    </cfRule>
  </conditionalFormatting>
  <conditionalFormatting sqref="AK83:AK117 AK1:AK27 AK51:AK58 AK153:AK1048576 AK35:AK44 AK46:AK49 AK60 AK29:AK33 AK62:AK66 AK119:AK134">
    <cfRule type="expression" dxfId="3765" priority="1621">
      <formula>$I$1&lt;27</formula>
    </cfRule>
  </conditionalFormatting>
  <conditionalFormatting sqref="AL83:AL117 AL1:AL27 AL51:AL58 AL153:AL1048576 AL35:AL44 AL46:AL49 AL60 AL29:AL33 AL62:AL66 AL119:AL134">
    <cfRule type="expression" dxfId="3764" priority="1620">
      <formula>$I$1&lt;28</formula>
    </cfRule>
  </conditionalFormatting>
  <conditionalFormatting sqref="AM83:AM117 AM1:AM27 AM51:AM58 AM153:AM1048576 AM35:AM44 AM46:AM49 AM60 AM29:AM33 AM62:AM66 AM119:AM134">
    <cfRule type="expression" dxfId="3763" priority="1619">
      <formula>$I$1&lt;29</formula>
    </cfRule>
  </conditionalFormatting>
  <conditionalFormatting sqref="AN83:AN117 AN1:AN27 AN51:AN58 AN153:AN1048576 AN35:AN44 AN46:AN49 AN60 AN29:AN33 AN62:AN66 AN119:AN134">
    <cfRule type="expression" dxfId="3762" priority="1618">
      <formula>$I$1&lt;30</formula>
    </cfRule>
  </conditionalFormatting>
  <conditionalFormatting sqref="AO83:AO117 AO1:AO27 AO51:AO58 AO153:AO1048576 AO35:AO44 AO46:AO49 AO60 AO29:AO33 AO62:AO66 AO119:AO134">
    <cfRule type="expression" dxfId="3761" priority="1617">
      <formula>$I$1&lt;31</formula>
    </cfRule>
  </conditionalFormatting>
  <conditionalFormatting sqref="AP83:AP117 AP1:AP27 AP51:AP58 AP153:AP1048576 AP35:AP44 AP46:AP49 AP60 AP29:AP33 AP62:AP66 AP119:AP134">
    <cfRule type="expression" dxfId="3760" priority="1616">
      <formula>$I$1&lt;32</formula>
    </cfRule>
  </conditionalFormatting>
  <conditionalFormatting sqref="AQ83:AQ117 AQ1:AQ27 AQ51:AQ58 AQ153:AQ1048576 AQ35:AQ44 AQ46:AQ49 AQ60 AQ29:AQ33 AQ62:AQ66 AQ119:AQ134">
    <cfRule type="expression" dxfId="3759" priority="1615">
      <formula>$I$1&lt;33</formula>
    </cfRule>
  </conditionalFormatting>
  <conditionalFormatting sqref="AR83:AR117 AR1:AR27 AR51:AR58 AR153:AR1048576 AR35:AR44 AR46:AR49 AR60 AR29:AR33 AR62:AR66 AR119:AR134">
    <cfRule type="expression" dxfId="3758" priority="1614">
      <formula>$I$1&lt;34</formula>
    </cfRule>
  </conditionalFormatting>
  <conditionalFormatting sqref="AS83:AS117 AS1:AS27 AS51:AS58 AS153:AS1048576 AS35:AS44 AS46:AS49 AS60 AS29:AS33 AS62:AS66 AS119:AS134">
    <cfRule type="expression" dxfId="3757" priority="1613">
      <formula>$I$1&lt;35</formula>
    </cfRule>
  </conditionalFormatting>
  <conditionalFormatting sqref="AT83:AT117 AT1:AT27 AT51:AT58 AT153:AT1048576 AT35:AT44 AT46:AT49 AT60 AT29:AT33 AT62:AT66 AT119:AT134">
    <cfRule type="expression" dxfId="3756" priority="1612">
      <formula>$I$1&lt;36</formula>
    </cfRule>
  </conditionalFormatting>
  <conditionalFormatting sqref="AU83:AU117 AU1:AU27 AU51:AU58 AU153:AU1048576 AU35:AU44 AU46:AU49 AU60 AU29:AU33 AU62:AU66 AU119:AU134">
    <cfRule type="expression" dxfId="3755" priority="1611">
      <formula>$I$1&lt;37</formula>
    </cfRule>
  </conditionalFormatting>
  <conditionalFormatting sqref="AV83:AV117 AV1:AV27 AV51:AV58 AV153:AV1048576 AV35:AV44 AV46:AV49 AV60 AV29:AV33 AV62:AV66 AV119:AV134">
    <cfRule type="expression" dxfId="3754" priority="1610">
      <formula>$I$1&lt;38</formula>
    </cfRule>
  </conditionalFormatting>
  <conditionalFormatting sqref="AW83:AW117 AW1:AW27 AW51:AW58 AW153:AW1048576 AW35:AW44 AW46:AW49 AW60 AW29:AW33 AW62:AW66 AW119:AW134">
    <cfRule type="expression" dxfId="3753" priority="1609">
      <formula>$I$1&lt;39</formula>
    </cfRule>
  </conditionalFormatting>
  <conditionalFormatting sqref="AX83:AX117 AX1:AX27 AX51:AX58 AX153:AX1048576 AX35:AX44 AX46:AX49 AX60 AX29:AX33 AX62:AX66 AX119:AX134">
    <cfRule type="expression" dxfId="3752" priority="1608">
      <formula>$I$1&lt;40</formula>
    </cfRule>
  </conditionalFormatting>
  <conditionalFormatting sqref="AY83:AY117 AY1:AY27 AY51:AY58 AY153:AY1048576 AY35:AY44 AY46:AY49 AY60 AY29:AY33 AY62:AY66 AY119:AY134">
    <cfRule type="expression" dxfId="3751" priority="1607">
      <formula>$I$1&lt;41</formula>
    </cfRule>
  </conditionalFormatting>
  <conditionalFormatting sqref="AZ83:AZ117 AZ1:AZ27 AZ51:AZ58 AZ153:AZ1048576 AZ35:AZ44 AZ46:AZ49 AZ60 AZ29:AZ33 AZ62:AZ66 AZ119:AZ134">
    <cfRule type="expression" dxfId="3750" priority="1606">
      <formula>$I$1&lt;42</formula>
    </cfRule>
  </conditionalFormatting>
  <conditionalFormatting sqref="BA83:BA117 BA1:BA27 BA51:BA58 BA153:BA1048576 BA35:BA44 BA46:BA49 BA60 BA29:BA33 BA62:BA66 BA119:BA134">
    <cfRule type="expression" dxfId="3749" priority="1605">
      <formula>$I$1&lt;43</formula>
    </cfRule>
  </conditionalFormatting>
  <conditionalFormatting sqref="BB83:BB117 BB1:BB27 BB51:BB58 BB153:BB1048576 BB35:BB44 BB46:BB49 BB60 BB29:BB33 BB62:BB66 BB119:BB134">
    <cfRule type="expression" dxfId="3748" priority="1604">
      <formula>$I$1&lt;44</formula>
    </cfRule>
  </conditionalFormatting>
  <conditionalFormatting sqref="BC83:BC117 BC1:BC27 BC51:BC58 BC153:BC1048576 BC35:BC44 BC46:BC49 BC60 BC29:BC33 BC62:BC66 BC119:BC134">
    <cfRule type="expression" dxfId="3747" priority="1603">
      <formula>$I$1&lt;45</formula>
    </cfRule>
  </conditionalFormatting>
  <conditionalFormatting sqref="BD83:BD117 BD1:BD27 BD51:BD58 BD153:BD1048576 BD35:BD44 BD46:BD49 BD60 BD29:BD33 BD62:BD66 BD119:BD134">
    <cfRule type="expression" dxfId="3746" priority="1602">
      <formula>$I$1&lt;46</formula>
    </cfRule>
  </conditionalFormatting>
  <conditionalFormatting sqref="BE83:BE117 BE1:BE27 BE51:BE58 BE153:BE1048576 BE35:BE44 BE46:BE49 BE60 BE29:BE33 BE62:BE66 BE119:BE134">
    <cfRule type="expression" dxfId="3745" priority="1601">
      <formula>$I$1&lt;47</formula>
    </cfRule>
  </conditionalFormatting>
  <conditionalFormatting sqref="BF83:BF117 BF1:BF27 BF51:BF58 BF153:BF1048576 BF35:BF44 BF46:BF49 BF60 BF29:BF33 BF62:BF66 BF119:BF134">
    <cfRule type="expression" dxfId="3744" priority="1600">
      <formula>$I$1&lt;48</formula>
    </cfRule>
  </conditionalFormatting>
  <conditionalFormatting sqref="BG83:BG117 BG1:BG27 BG51:BG58 BG153:BG1048576 BG35:BG44 BG46:BG49 BG60 BG29:BG33 BG62:BG66 BG119:BG134">
    <cfRule type="expression" dxfId="3743" priority="1599">
      <formula>$I$1&lt;49</formula>
    </cfRule>
  </conditionalFormatting>
  <conditionalFormatting sqref="BH83:BH117 BH1:BH27 BH51:BH58 BH153:BH1048576 BH35:BH44 BH46:BH49 BH60 BH29:BH33 BH62:BH66 BH119:BH134">
    <cfRule type="expression" dxfId="3742" priority="1598">
      <formula>$I$1&lt;50</formula>
    </cfRule>
  </conditionalFormatting>
  <conditionalFormatting sqref="BI83:BI117 BI1:BI27 BI51:BI58 BI153:BI1048576 BI35:BI44 BI46:BI49 BI60 BI29:BI33 BI62:BI66 BI119:BI134">
    <cfRule type="expression" dxfId="3741" priority="1597">
      <formula>$I$1&lt;51</formula>
    </cfRule>
  </conditionalFormatting>
  <conditionalFormatting sqref="BJ83:BJ117 BJ1:BJ27 BJ51:BJ58 BJ153:BJ1048576 BJ35:BJ44 BJ46:BJ49 BJ60 BJ29:BJ33 BJ62:BJ66 BJ119:BJ134">
    <cfRule type="expression" dxfId="3740" priority="1595">
      <formula>$I$1&lt;52</formula>
    </cfRule>
  </conditionalFormatting>
  <conditionalFormatting sqref="BK83:BK117 BK1:BK27 BK51:BK58 BK153:BK1048576 BK35:BK44 BK46:BK49 BK60 BK29:BK33 BK62:BK66 BK119:BK134">
    <cfRule type="expression" dxfId="3739" priority="1594">
      <formula>$I$1&lt;53</formula>
    </cfRule>
  </conditionalFormatting>
  <conditionalFormatting sqref="BL83:BL117 BL1:BL27 BL51:BL58 BL153:BL1048576 BL35:BL44 BL46:BL49 BL60 BL29:BL33 BL62:BL66 BL119:BL134">
    <cfRule type="expression" dxfId="3738" priority="1593">
      <formula>$I$1&lt;54</formula>
    </cfRule>
  </conditionalFormatting>
  <conditionalFormatting sqref="BM83:BM117 BM1:BM27 BM51:BM58 BM153:BM1048576 BM35:BM44 BM46:BM49 BM60 BM29:BM33 BM62:BM66 BM119:BM134">
    <cfRule type="expression" dxfId="3737" priority="1592">
      <formula>$I$1&lt;55</formula>
    </cfRule>
  </conditionalFormatting>
  <conditionalFormatting sqref="BN83:BN117 BN1:BN27 BN51:BN58 BN153:BN1048576 BN35:BN44 BN46:BN49 BN60 BN29:BN33 BN62:BN66 BN119:BN134">
    <cfRule type="expression" dxfId="3736" priority="1591">
      <formula>$I$1&lt;56</formula>
    </cfRule>
  </conditionalFormatting>
  <conditionalFormatting sqref="BO83:BO117 BO1:BO27 BO51:BO58 BO153:BO1048576 BO35:BO44 BO46:BO49 BO60 BO29:BO33 BO62:BO66 BO119:BO134">
    <cfRule type="expression" dxfId="3735" priority="1590">
      <formula>$I$1&lt;57</formula>
    </cfRule>
  </conditionalFormatting>
  <conditionalFormatting sqref="BP83:BP117 BP1:BP27 BP51:BP58 BP153:BP1048576 BP35:BP44 BP46:BP49 BP60 BP29:BP33 BP62:BP66 BP119:BP134">
    <cfRule type="expression" dxfId="3734" priority="1589">
      <formula>$I$1&lt;58</formula>
    </cfRule>
  </conditionalFormatting>
  <conditionalFormatting sqref="BQ83:BQ117 BQ1:BQ27 BQ51:BQ58 BQ153:BQ1048576 BQ35:BQ44 BQ46:BQ49 BQ60 BQ29:BQ33 BQ62:BQ66 BQ119:BQ134">
    <cfRule type="expression" dxfId="3733" priority="1588">
      <formula>$I$1&lt;59</formula>
    </cfRule>
  </conditionalFormatting>
  <conditionalFormatting sqref="BR83:BR117 BR1:BR27 BR51:BR58 BR153:BR1048576 BR35:BR44 BR46:BR49 BR60 BR29:BR33 BR62:BR66 BR119:BR134">
    <cfRule type="expression" dxfId="3732" priority="1587">
      <formula>$I$1&lt;60</formula>
    </cfRule>
  </conditionalFormatting>
  <conditionalFormatting sqref="BS83:BS117 BS1:BS27 BS51:BS58 BS153:BS1048576 BS35:BS44 BS46:BS49 BS60 BS29:BS33 BS62:BS66 BS119:BS134">
    <cfRule type="expression" dxfId="3731" priority="1586">
      <formula>$I$1&lt;61</formula>
    </cfRule>
  </conditionalFormatting>
  <conditionalFormatting sqref="BT83:BT117 BT1:BT27 BT51:BT58 BT153:BT1048576 BT35:BT44 BT46:BT49 BT60 BT29:BT33 BT62:BT66 BT119:BT134">
    <cfRule type="expression" dxfId="3730" priority="1585">
      <formula>$I$1&lt;62</formula>
    </cfRule>
  </conditionalFormatting>
  <conditionalFormatting sqref="BU83:BU117 BU1:BU27 BU51:BU58 BU153:BU1048576 BU35:BU44 BU46:BU49 BU60 BU29:BU33 BU62:BU66 BU119:BU134">
    <cfRule type="expression" dxfId="3729" priority="1584">
      <formula>$I$1&lt;63</formula>
    </cfRule>
  </conditionalFormatting>
  <conditionalFormatting sqref="BV83:BV117 BV1:BV27 BV51:BV58 BV153:BV1048576 BV35:BV44 BV46:BV49 BV60 BV29:BV33 BV62:BV66 BV119:BV134">
    <cfRule type="expression" dxfId="3728" priority="1583">
      <formula>$I$1&lt;64</formula>
    </cfRule>
  </conditionalFormatting>
  <conditionalFormatting sqref="BW83:BW117 BW1:BW27 BW51:BW58 BW153:BW1048576 BW35:BW44 BW46:BW49 BW60 BW29:BW33 BW62:BW66 BW119:BW134">
    <cfRule type="expression" dxfId="3727" priority="1582">
      <formula>$I$1&lt;65</formula>
    </cfRule>
  </conditionalFormatting>
  <conditionalFormatting sqref="BX83:BX117 BX1:BX27 BX51:BX58 BX153:BX1048576 BX35:BX44 BX46:BX49 BX60 BX29:BX33 BX62:BX66 BX119:BX134">
    <cfRule type="expression" dxfId="3726" priority="1581">
      <formula>$I$1&lt;66</formula>
    </cfRule>
  </conditionalFormatting>
  <conditionalFormatting sqref="BY83:BY117 BY1:BY27 BY51:BY58 BY153:BY1048576 BY35:BY44 BY46:BY49 BY60 BY29:BY33 BY62:BY66 BY119:BY134">
    <cfRule type="expression" dxfId="3725" priority="1580">
      <formula>$I$1&lt;67</formula>
    </cfRule>
  </conditionalFormatting>
  <conditionalFormatting sqref="BZ83:BZ117 BZ1:BZ27 BZ51:BZ58 BZ153:BZ1048576 BZ35:BZ44 BZ46:BZ49 BZ60 BZ29:BZ33 BZ62:BZ66 BZ119:BZ134">
    <cfRule type="expression" dxfId="3724" priority="1579">
      <formula>$I$1&lt;68</formula>
    </cfRule>
  </conditionalFormatting>
  <conditionalFormatting sqref="CA83:CA117 CA1:CA27 CA51:CA58 CA153:CA1048576 CA35:CA44 CA46:CA49 CA60 CA29:CA33 CA62:CA66 CA119:CA134">
    <cfRule type="expression" dxfId="3723" priority="1578">
      <formula>$I$1&lt;69</formula>
    </cfRule>
  </conditionalFormatting>
  <conditionalFormatting sqref="CB83:CB117 CB1:CB27 CB51:CB58 CB153:CB1048576 CB35:CB44 CB46:CB49 CB60 CB29:CB33 CB62:CB66 CB119:CB134">
    <cfRule type="expression" dxfId="3722" priority="1577">
      <formula>$I$1&lt;70</formula>
    </cfRule>
  </conditionalFormatting>
  <conditionalFormatting sqref="CC83:CC117 CC1:CC27 CC51:CC58 CC153:CC1048576 CC35:CC44 CC46:CC49 CC60 CC29:CC33 CC62:CC66 CC119:CC134">
    <cfRule type="expression" dxfId="3721" priority="1576">
      <formula>$I$1&lt;71</formula>
    </cfRule>
  </conditionalFormatting>
  <conditionalFormatting sqref="CD83:CD117 CD1:CD27 CD51:CD58 CD153:CD1048576 CD35:CD44 CD46:CD49 CD60 CD29:CD33 CD62:CD66 CD119:CD134">
    <cfRule type="expression" dxfId="3720" priority="1575">
      <formula>$I$1&lt;72</formula>
    </cfRule>
  </conditionalFormatting>
  <conditionalFormatting sqref="CE83:CE117 CE1:CE27 CE51:CE58 CE153:CE1048576 CE35:CE44 CE46:CE49 CE60 CE29:CE33 CE62:CE66 CE119:CE134">
    <cfRule type="expression" dxfId="3719" priority="1574">
      <formula>$I$1&lt;73</formula>
    </cfRule>
  </conditionalFormatting>
  <conditionalFormatting sqref="CF83:CF117 CF1:CF27 CF51:CF58 CF153:CF1048576 CF35:CF44 CF46:CF49 CF60 CF29:CF33 CF62:CF66 CF119:CF134">
    <cfRule type="expression" dxfId="3718" priority="1573">
      <formula>$I$1&lt;74</formula>
    </cfRule>
  </conditionalFormatting>
  <conditionalFormatting sqref="CG83:CG117 CG1:CG27 CG51:CG58 CG153:CG1048576 CG35:CG44 CG46:CG49 CG60 CG29:CG33 CG62:CG66 CG119:CG134">
    <cfRule type="expression" dxfId="3717" priority="1572">
      <formula>$I$1&lt;75</formula>
    </cfRule>
  </conditionalFormatting>
  <conditionalFormatting sqref="CH83:CH117 CH1:CH27 CH51:CH58 CH153:CH1048576 CH35:CH44 CH46:CH49 CH60 CH29:CH33 CH62:CH66 CH119:CH134">
    <cfRule type="expression" dxfId="3716" priority="1571">
      <formula>$I$1&lt;76</formula>
    </cfRule>
  </conditionalFormatting>
  <conditionalFormatting sqref="CI83:CI117 CI1:CI27 CI51:CI58 CI153:CI1048576 CI35:CI44 CI46:CI49 CI60 CI29:CI33 CI62:CI66 CI119:CI134">
    <cfRule type="expression" dxfId="3715" priority="1570">
      <formula>$I$1&lt;77</formula>
    </cfRule>
  </conditionalFormatting>
  <conditionalFormatting sqref="CJ83:CJ117 CJ1:CJ27 CJ51:CJ58 CJ153:CJ1048576 CJ35:CJ44 CJ46:CJ49 CJ60 CJ29:CJ33 CJ62:CJ66 CJ119:CJ134">
    <cfRule type="expression" dxfId="3714" priority="1569">
      <formula>$I$1&lt;78</formula>
    </cfRule>
  </conditionalFormatting>
  <conditionalFormatting sqref="CK83:CK117 CK1:CK27 CK51:CK58 CK153:CK1048576 CK35:CK44 CK46:CK49 CK60 CK29:CK33 CK62:CK66 CK119:CK134">
    <cfRule type="expression" dxfId="3713" priority="1568">
      <formula>$I$1&lt;79</formula>
    </cfRule>
  </conditionalFormatting>
  <conditionalFormatting sqref="CL83:CL117 CL1:CL27 CL51:CL58 CL153:CL1048576 CL35:CL44 CL46:CL49 CL60 CL29:CL33 CL62:CL66 CL119:CL134">
    <cfRule type="expression" dxfId="3712" priority="1567">
      <formula>$I$1&lt;80</formula>
    </cfRule>
  </conditionalFormatting>
  <conditionalFormatting sqref="CM83:CM117 CM1:CM27 CM51:CM58 CM153:CM1048576 CM35:CM44 CM46:CM49 CM60 CM29:CM33 CM62:CM66 CM119:CM134">
    <cfRule type="expression" dxfId="3711" priority="1566">
      <formula>$I$1&lt;81</formula>
    </cfRule>
  </conditionalFormatting>
  <conditionalFormatting sqref="CN83:CN117 CN1:CN27 CN51:CN58 CN153:CN1048576 CN35:CN44 CN46:CN49 CN60 CN29:CN33 CN62:CN66 CN119:CN134">
    <cfRule type="expression" dxfId="3710" priority="1565">
      <formula>$I$1&lt;82</formula>
    </cfRule>
  </conditionalFormatting>
  <conditionalFormatting sqref="CO83:CO117 CO1:CO27 CO51:CO58 CO153:CO1048576 CO35:CO44 CO46:CO49 CO60 CO29:CO33 CO62:CO66 CO119:CO134">
    <cfRule type="expression" dxfId="3709" priority="1564">
      <formula>$I$1&lt;83</formula>
    </cfRule>
  </conditionalFormatting>
  <conditionalFormatting sqref="CP83:CP117 CP1:CP27 CP51:CP58 CP153:CP1048576 CP35:CP44 CP46:CP49 CP60 CP29:CP33 CP62:CP66 CP119:CP134">
    <cfRule type="expression" dxfId="3708" priority="1563">
      <formula>$I$1&lt;84</formula>
    </cfRule>
  </conditionalFormatting>
  <conditionalFormatting sqref="CQ83:CQ117 CQ1:CQ27 CQ51:CQ58 CQ153:CQ1048576 CQ35:CQ44 CQ46:CQ49 CQ60 CQ29:CQ33 CQ62:CQ66 CQ119:CQ134">
    <cfRule type="expression" dxfId="3707" priority="1562">
      <formula>$I$1&lt;85</formula>
    </cfRule>
  </conditionalFormatting>
  <conditionalFormatting sqref="CR83:CR117 CR1:CR27 CR51:CR58 CR153:CR1048576 CR35:CR44 CR46:CR49 CR60 CR29:CR33 CR62:CR66 CR119:CR134">
    <cfRule type="expression" dxfId="3706" priority="1561">
      <formula>$I$1&lt;86</formula>
    </cfRule>
  </conditionalFormatting>
  <conditionalFormatting sqref="CS83:CS117 CS1:CS27 CS51:CS58 CS153:CS1048576 CS35:CS44 CS46:CS49 CS60 CS29:CS33 CS62:CS66 CS119:CS134">
    <cfRule type="expression" dxfId="3705" priority="1560">
      <formula>$I$1&lt;87</formula>
    </cfRule>
  </conditionalFormatting>
  <conditionalFormatting sqref="CT83:CT117 CT1:CT27 CT51:CT58 CT153:CT1048576 CT35:CT44 CT46:CT49 CT60 CT29:CT33 CT62:CT66 CT119:CT134">
    <cfRule type="expression" dxfId="3704" priority="1559">
      <formula>$I$1&lt;88</formula>
    </cfRule>
  </conditionalFormatting>
  <conditionalFormatting sqref="CU83:CU117 CU1:CU27 CU51:CU58 CU153:CU1048576 CU35:CU44 CU46:CU49 CU60 CU29:CU33 CU62:CU66 CU119:CU134">
    <cfRule type="expression" dxfId="3703" priority="1558">
      <formula>$I$1&lt;89</formula>
    </cfRule>
  </conditionalFormatting>
  <conditionalFormatting sqref="CV83:CV117 CV1:CV27 CV51:CV58 CV153:CV1048576 CV35:CV44 CV46:CV49 CV60 CV29:CV33 CV62:CV66 CV119:CV134">
    <cfRule type="expression" dxfId="3702" priority="1557">
      <formula>$I$1&lt;90</formula>
    </cfRule>
  </conditionalFormatting>
  <conditionalFormatting sqref="CW83:CW117 CW1:CW27 CW51:CW58 CW153:CW1048576 CW35:CW44 CW46:CW49 CW60 CW29:CW33 CW62:CW66 CW119:CW134">
    <cfRule type="expression" dxfId="3701" priority="1556">
      <formula>$I$1&lt;91</formula>
    </cfRule>
  </conditionalFormatting>
  <conditionalFormatting sqref="CX83:CX117 CX1:CX27 CX51:CX58 CX153:CX1048576 CX35:CX44 CX46:CX49 CX60 CX29:CX33 CX62:CX66 CX119:CX134">
    <cfRule type="expression" dxfId="3700" priority="1555">
      <formula>$I$1&lt;92</formula>
    </cfRule>
  </conditionalFormatting>
  <conditionalFormatting sqref="CY83:CY117 CY1:CY27 CY51:CY58 CY153:CY1048576 CY35:CY44 CY46:CY49 CY60 CY29:CY33 CY62:CY66 CY119:CY134">
    <cfRule type="expression" dxfId="3699" priority="1554">
      <formula>$I$1&lt;93</formula>
    </cfRule>
  </conditionalFormatting>
  <conditionalFormatting sqref="CZ83:CZ117 CZ1:CZ27 CZ51:CZ58 CZ153:CZ1048576 CZ35:CZ44 CZ46:CZ49 CZ60 CZ29:CZ33 CZ62:CZ66 CZ119:CZ134">
    <cfRule type="expression" dxfId="3698" priority="1553">
      <formula>$I$1&lt;94</formula>
    </cfRule>
  </conditionalFormatting>
  <conditionalFormatting sqref="DA83:DA117 DA1:DA27 DA51:DA58 DA153:DA1048576 DA35:DA44 DA46:DA49 DA60 DA29:DA33 DA62:DA66 DA119:DA134">
    <cfRule type="expression" dxfId="3697" priority="1552">
      <formula>$I$1&lt;95</formula>
    </cfRule>
  </conditionalFormatting>
  <conditionalFormatting sqref="DB83:DB117 DB1:DB27 DB51:DB58 DB153:DB1048576 DB35:DB44 DB46:DB49 DB60 DB29:DB33 DB62:DB66 DB119:DB134">
    <cfRule type="expression" dxfId="3696" priority="1551">
      <formula>$I$1&lt;96</formula>
    </cfRule>
  </conditionalFormatting>
  <conditionalFormatting sqref="DC83:DC117 DC1:DC27 DC51:DC58 DC153:DC1048576 DC35:DC44 DC46:DC49 DC60 DC29:DC33 DC62:DC66 DC119:DC134">
    <cfRule type="expression" dxfId="3695" priority="1550">
      <formula>$I$1&lt;97</formula>
    </cfRule>
  </conditionalFormatting>
  <conditionalFormatting sqref="DD83:DD117 DD1:DD27 DD51:DD58 DD153:DD1048576 DD35:DD44 DD46:DD49 DD60 DD29:DD33 DD62:DD66 DD119:DD134">
    <cfRule type="expression" dxfId="3694" priority="1549">
      <formula>$I$1&lt;98</formula>
    </cfRule>
  </conditionalFormatting>
  <conditionalFormatting sqref="DE83:DE117 DE1:DE27 DE51:DE58 DE153:DE1048576 DE35:DE44 DE46:DE49 DE60 DE29:DE33 DE62:DE66 DE119:DE134">
    <cfRule type="expression" dxfId="3693" priority="1548">
      <formula>$I$1&lt;99</formula>
    </cfRule>
  </conditionalFormatting>
  <conditionalFormatting sqref="DF83:DF117 DF1:DF27 DF51:DF58 DF153:DF1048576 DF35:DF44 DF46:DF49 DF60 DF29:DF33 DF62:DF66 DF119:DF134">
    <cfRule type="expression" dxfId="3692" priority="1547">
      <formula>$I$1&lt;100</formula>
    </cfRule>
  </conditionalFormatting>
  <conditionalFormatting sqref="K76:DF77">
    <cfRule type="expression" dxfId="3691" priority="1445">
      <formula>$I$1="Select here"</formula>
    </cfRule>
  </conditionalFormatting>
  <conditionalFormatting sqref="K76:K77">
    <cfRule type="expression" dxfId="3690" priority="1545">
      <formula>$I$1&lt;1</formula>
    </cfRule>
  </conditionalFormatting>
  <conditionalFormatting sqref="L76:L77">
    <cfRule type="expression" dxfId="3689" priority="1544">
      <formula>$I$1&lt;2</formula>
    </cfRule>
  </conditionalFormatting>
  <conditionalFormatting sqref="M76:M77">
    <cfRule type="expression" dxfId="3688" priority="1543">
      <formula>$I$1&lt;3</formula>
    </cfRule>
  </conditionalFormatting>
  <conditionalFormatting sqref="N76:N77">
    <cfRule type="expression" dxfId="3687" priority="1542">
      <formula>$I$1&lt;4</formula>
    </cfRule>
  </conditionalFormatting>
  <conditionalFormatting sqref="O76:DF77">
    <cfRule type="expression" dxfId="3686" priority="1541">
      <formula>$I$1&lt;5</formula>
    </cfRule>
  </conditionalFormatting>
  <conditionalFormatting sqref="U79:U81">
    <cfRule type="expression" dxfId="3685" priority="1535">
      <formula>$I$1&lt;11</formula>
    </cfRule>
  </conditionalFormatting>
  <conditionalFormatting sqref="V79:V81">
    <cfRule type="expression" dxfId="3684" priority="1534">
      <formula>$I$1&lt;12</formula>
    </cfRule>
  </conditionalFormatting>
  <conditionalFormatting sqref="W79:W81">
    <cfRule type="expression" dxfId="3683" priority="1533">
      <formula>$I$1&lt;13</formula>
    </cfRule>
  </conditionalFormatting>
  <conditionalFormatting sqref="X79:X81">
    <cfRule type="expression" dxfId="3682" priority="1532">
      <formula>$I$1&lt;14</formula>
    </cfRule>
  </conditionalFormatting>
  <conditionalFormatting sqref="Y79:Y81">
    <cfRule type="expression" dxfId="3681" priority="1531">
      <formula>$I$1&lt;15</formula>
    </cfRule>
  </conditionalFormatting>
  <conditionalFormatting sqref="Z79:Z81">
    <cfRule type="expression" dxfId="3680" priority="1530">
      <formula>$I$1&lt;16</formula>
    </cfRule>
  </conditionalFormatting>
  <conditionalFormatting sqref="AA79:AA81">
    <cfRule type="expression" dxfId="3679" priority="1529">
      <formula>$I$1&lt;17</formula>
    </cfRule>
  </conditionalFormatting>
  <conditionalFormatting sqref="AB79:AB81">
    <cfRule type="expression" dxfId="3678" priority="1528">
      <formula>$I$1&lt;18</formula>
    </cfRule>
  </conditionalFormatting>
  <conditionalFormatting sqref="AC79:AC81">
    <cfRule type="expression" dxfId="3677" priority="1527">
      <formula>$I$1&lt;19</formula>
    </cfRule>
  </conditionalFormatting>
  <conditionalFormatting sqref="AD79:AD81">
    <cfRule type="expression" dxfId="3676" priority="1526">
      <formula>$I$1&lt;20</formula>
    </cfRule>
  </conditionalFormatting>
  <conditionalFormatting sqref="AE79:AE81">
    <cfRule type="expression" dxfId="3675" priority="1525">
      <formula>$I$1&lt;21</formula>
    </cfRule>
  </conditionalFormatting>
  <conditionalFormatting sqref="AF79:AF81">
    <cfRule type="expression" dxfId="3674" priority="1524">
      <formula>$I$1&lt;22</formula>
    </cfRule>
  </conditionalFormatting>
  <conditionalFormatting sqref="AG79:AG81">
    <cfRule type="expression" dxfId="3673" priority="1523">
      <formula>$I$1&lt;23</formula>
    </cfRule>
  </conditionalFormatting>
  <conditionalFormatting sqref="AH79:AH81">
    <cfRule type="expression" dxfId="3672" priority="1522">
      <formula>$I$1&lt;24</formula>
    </cfRule>
  </conditionalFormatting>
  <conditionalFormatting sqref="AI79:AI81">
    <cfRule type="expression" dxfId="3671" priority="1521">
      <formula>$I$1&lt;25</formula>
    </cfRule>
  </conditionalFormatting>
  <conditionalFormatting sqref="AJ79:AJ81">
    <cfRule type="expression" dxfId="3670" priority="1520">
      <formula>$I$1&lt;26</formula>
    </cfRule>
  </conditionalFormatting>
  <conditionalFormatting sqref="AK79:AK81">
    <cfRule type="expression" dxfId="3669" priority="1519">
      <formula>$I$1&lt;27</formula>
    </cfRule>
  </conditionalFormatting>
  <conditionalFormatting sqref="AL79:AL81">
    <cfRule type="expression" dxfId="3668" priority="1518">
      <formula>$I$1&lt;28</formula>
    </cfRule>
  </conditionalFormatting>
  <conditionalFormatting sqref="AM79:AM81">
    <cfRule type="expression" dxfId="3667" priority="1517">
      <formula>$I$1&lt;29</formula>
    </cfRule>
  </conditionalFormatting>
  <conditionalFormatting sqref="AN79:AN81">
    <cfRule type="expression" dxfId="3666" priority="1516">
      <formula>$I$1&lt;30</formula>
    </cfRule>
  </conditionalFormatting>
  <conditionalFormatting sqref="AO79:AO81">
    <cfRule type="expression" dxfId="3665" priority="1515">
      <formula>$I$1&lt;31</formula>
    </cfRule>
  </conditionalFormatting>
  <conditionalFormatting sqref="AP79:AP81">
    <cfRule type="expression" dxfId="3664" priority="1514">
      <formula>$I$1&lt;32</formula>
    </cfRule>
  </conditionalFormatting>
  <conditionalFormatting sqref="AQ79:AQ81">
    <cfRule type="expression" dxfId="3663" priority="1513">
      <formula>$I$1&lt;33</formula>
    </cfRule>
  </conditionalFormatting>
  <conditionalFormatting sqref="AR79:AR81">
    <cfRule type="expression" dxfId="3662" priority="1512">
      <formula>$I$1&lt;34</formula>
    </cfRule>
  </conditionalFormatting>
  <conditionalFormatting sqref="AS79:AS81">
    <cfRule type="expression" dxfId="3661" priority="1511">
      <formula>$I$1&lt;35</formula>
    </cfRule>
  </conditionalFormatting>
  <conditionalFormatting sqref="AT79:AT81">
    <cfRule type="expression" dxfId="3660" priority="1510">
      <formula>$I$1&lt;36</formula>
    </cfRule>
  </conditionalFormatting>
  <conditionalFormatting sqref="AU79:AU81">
    <cfRule type="expression" dxfId="3659" priority="1509">
      <formula>$I$1&lt;37</formula>
    </cfRule>
  </conditionalFormatting>
  <conditionalFormatting sqref="AV79:AV81">
    <cfRule type="expression" dxfId="3658" priority="1508">
      <formula>$I$1&lt;38</formula>
    </cfRule>
  </conditionalFormatting>
  <conditionalFormatting sqref="AW79:AW81">
    <cfRule type="expression" dxfId="3657" priority="1507">
      <formula>$I$1&lt;39</formula>
    </cfRule>
  </conditionalFormatting>
  <conditionalFormatting sqref="AX79:AX81">
    <cfRule type="expression" dxfId="3656" priority="1506">
      <formula>$I$1&lt;40</formula>
    </cfRule>
  </conditionalFormatting>
  <conditionalFormatting sqref="AY79:AY81">
    <cfRule type="expression" dxfId="3655" priority="1505">
      <formula>$I$1&lt;41</formula>
    </cfRule>
  </conditionalFormatting>
  <conditionalFormatting sqref="AZ79:AZ81">
    <cfRule type="expression" dxfId="3654" priority="1504">
      <formula>$I$1&lt;42</formula>
    </cfRule>
  </conditionalFormatting>
  <conditionalFormatting sqref="BA79:BA81">
    <cfRule type="expression" dxfId="3653" priority="1503">
      <formula>$I$1&lt;43</formula>
    </cfRule>
  </conditionalFormatting>
  <conditionalFormatting sqref="BB79:BB81">
    <cfRule type="expression" dxfId="3652" priority="1502">
      <formula>$I$1&lt;44</formula>
    </cfRule>
  </conditionalFormatting>
  <conditionalFormatting sqref="BC79:BC81">
    <cfRule type="expression" dxfId="3651" priority="1501">
      <formula>$I$1&lt;45</formula>
    </cfRule>
  </conditionalFormatting>
  <conditionalFormatting sqref="BD79:BD81">
    <cfRule type="expression" dxfId="3650" priority="1500">
      <formula>$I$1&lt;46</formula>
    </cfRule>
  </conditionalFormatting>
  <conditionalFormatting sqref="BE79:BE81">
    <cfRule type="expression" dxfId="3649" priority="1499">
      <formula>$I$1&lt;47</formula>
    </cfRule>
  </conditionalFormatting>
  <conditionalFormatting sqref="BF79:BF81">
    <cfRule type="expression" dxfId="3648" priority="1498">
      <formula>$I$1&lt;48</formula>
    </cfRule>
  </conditionalFormatting>
  <conditionalFormatting sqref="BG79:BG81">
    <cfRule type="expression" dxfId="3647" priority="1497">
      <formula>$I$1&lt;49</formula>
    </cfRule>
  </conditionalFormatting>
  <conditionalFormatting sqref="BH79:BH81">
    <cfRule type="expression" dxfId="3646" priority="1496">
      <formula>$I$1&lt;50</formula>
    </cfRule>
  </conditionalFormatting>
  <conditionalFormatting sqref="BI79:BI81">
    <cfRule type="expression" dxfId="3645" priority="1495">
      <formula>$I$1&lt;51</formula>
    </cfRule>
  </conditionalFormatting>
  <conditionalFormatting sqref="BJ79:BJ81">
    <cfRule type="expression" dxfId="3644" priority="1494">
      <formula>$I$1&lt;52</formula>
    </cfRule>
  </conditionalFormatting>
  <conditionalFormatting sqref="BK79:BK81">
    <cfRule type="expression" dxfId="3643" priority="1493">
      <formula>$I$1&lt;53</formula>
    </cfRule>
  </conditionalFormatting>
  <conditionalFormatting sqref="BL79:BL81">
    <cfRule type="expression" dxfId="3642" priority="1492">
      <formula>$I$1&lt;54</formula>
    </cfRule>
  </conditionalFormatting>
  <conditionalFormatting sqref="BM79:BM81">
    <cfRule type="expression" dxfId="3641" priority="1491">
      <formula>$I$1&lt;55</formula>
    </cfRule>
  </conditionalFormatting>
  <conditionalFormatting sqref="BN79:BN81">
    <cfRule type="expression" dxfId="3640" priority="1490">
      <formula>$I$1&lt;56</formula>
    </cfRule>
  </conditionalFormatting>
  <conditionalFormatting sqref="BO79:BO81">
    <cfRule type="expression" dxfId="3639" priority="1489">
      <formula>$I$1&lt;57</formula>
    </cfRule>
  </conditionalFormatting>
  <conditionalFormatting sqref="BP79:BP81">
    <cfRule type="expression" dxfId="3638" priority="1488">
      <formula>$I$1&lt;58</formula>
    </cfRule>
  </conditionalFormatting>
  <conditionalFormatting sqref="BQ79:BQ81">
    <cfRule type="expression" dxfId="3637" priority="1487">
      <formula>$I$1&lt;59</formula>
    </cfRule>
  </conditionalFormatting>
  <conditionalFormatting sqref="BR79:BR81">
    <cfRule type="expression" dxfId="3636" priority="1486">
      <formula>$I$1&lt;60</formula>
    </cfRule>
  </conditionalFormatting>
  <conditionalFormatting sqref="BS79:BS81">
    <cfRule type="expression" dxfId="3635" priority="1485">
      <formula>$I$1&lt;61</formula>
    </cfRule>
  </conditionalFormatting>
  <conditionalFormatting sqref="BT79:BT81">
    <cfRule type="expression" dxfId="3634" priority="1484">
      <formula>$I$1&lt;62</formula>
    </cfRule>
  </conditionalFormatting>
  <conditionalFormatting sqref="BU79:BU81">
    <cfRule type="expression" dxfId="3633" priority="1483">
      <formula>$I$1&lt;63</formula>
    </cfRule>
  </conditionalFormatting>
  <conditionalFormatting sqref="BV79:BV81">
    <cfRule type="expression" dxfId="3632" priority="1482">
      <formula>$I$1&lt;64</formula>
    </cfRule>
  </conditionalFormatting>
  <conditionalFormatting sqref="BW79:BW81">
    <cfRule type="expression" dxfId="3631" priority="1481">
      <formula>$I$1&lt;65</formula>
    </cfRule>
  </conditionalFormatting>
  <conditionalFormatting sqref="BX79:BX81">
    <cfRule type="expression" dxfId="3630" priority="1480">
      <formula>$I$1&lt;66</formula>
    </cfRule>
  </conditionalFormatting>
  <conditionalFormatting sqref="BY79:BY81">
    <cfRule type="expression" dxfId="3629" priority="1479">
      <formula>$I$1&lt;67</formula>
    </cfRule>
  </conditionalFormatting>
  <conditionalFormatting sqref="BZ79:BZ81">
    <cfRule type="expression" dxfId="3628" priority="1478">
      <formula>$I$1&lt;68</formula>
    </cfRule>
  </conditionalFormatting>
  <conditionalFormatting sqref="CA79:CA81">
    <cfRule type="expression" dxfId="3627" priority="1477">
      <formula>$I$1&lt;69</formula>
    </cfRule>
  </conditionalFormatting>
  <conditionalFormatting sqref="CB79:CB81">
    <cfRule type="expression" dxfId="3626" priority="1476">
      <formula>$I$1&lt;70</formula>
    </cfRule>
  </conditionalFormatting>
  <conditionalFormatting sqref="CC79:CC81">
    <cfRule type="expression" dxfId="3625" priority="1475">
      <formula>$I$1&lt;71</formula>
    </cfRule>
  </conditionalFormatting>
  <conditionalFormatting sqref="CD79:CD81">
    <cfRule type="expression" dxfId="3624" priority="1474">
      <formula>$I$1&lt;72</formula>
    </cfRule>
  </conditionalFormatting>
  <conditionalFormatting sqref="CE79:CE81">
    <cfRule type="expression" dxfId="3623" priority="1473">
      <formula>$I$1&lt;73</formula>
    </cfRule>
  </conditionalFormatting>
  <conditionalFormatting sqref="CF79:CF81">
    <cfRule type="expression" dxfId="3622" priority="1472">
      <formula>$I$1&lt;74</formula>
    </cfRule>
  </conditionalFormatting>
  <conditionalFormatting sqref="CG79:CG81">
    <cfRule type="expression" dxfId="3621" priority="1471">
      <formula>$I$1&lt;75</formula>
    </cfRule>
  </conditionalFormatting>
  <conditionalFormatting sqref="CH79:CH81">
    <cfRule type="expression" dxfId="3620" priority="1470">
      <formula>$I$1&lt;76</formula>
    </cfRule>
  </conditionalFormatting>
  <conditionalFormatting sqref="CI79:CI81">
    <cfRule type="expression" dxfId="3619" priority="1469">
      <formula>$I$1&lt;77</formula>
    </cfRule>
  </conditionalFormatting>
  <conditionalFormatting sqref="CJ79:CJ81">
    <cfRule type="expression" dxfId="3618" priority="1468">
      <formula>$I$1&lt;78</formula>
    </cfRule>
  </conditionalFormatting>
  <conditionalFormatting sqref="CK79:CK81">
    <cfRule type="expression" dxfId="3617" priority="1467">
      <formula>$I$1&lt;79</formula>
    </cfRule>
  </conditionalFormatting>
  <conditionalFormatting sqref="CL79:CL81">
    <cfRule type="expression" dxfId="3616" priority="1466">
      <formula>$I$1&lt;80</formula>
    </cfRule>
  </conditionalFormatting>
  <conditionalFormatting sqref="CM79:CM81">
    <cfRule type="expression" dxfId="3615" priority="1465">
      <formula>$I$1&lt;81</formula>
    </cfRule>
  </conditionalFormatting>
  <conditionalFormatting sqref="CN79:CN81">
    <cfRule type="expression" dxfId="3614" priority="1464">
      <formula>$I$1&lt;82</formula>
    </cfRule>
  </conditionalFormatting>
  <conditionalFormatting sqref="CO79:CO81">
    <cfRule type="expression" dxfId="3613" priority="1463">
      <formula>$I$1&lt;83</formula>
    </cfRule>
  </conditionalFormatting>
  <conditionalFormatting sqref="CP79:CP81">
    <cfRule type="expression" dxfId="3612" priority="1462">
      <formula>$I$1&lt;84</formula>
    </cfRule>
  </conditionalFormatting>
  <conditionalFormatting sqref="CQ79:CQ81">
    <cfRule type="expression" dxfId="3611" priority="1461">
      <formula>$I$1&lt;85</formula>
    </cfRule>
  </conditionalFormatting>
  <conditionalFormatting sqref="CR79:CR81">
    <cfRule type="expression" dxfId="3610" priority="1460">
      <formula>$I$1&lt;86</formula>
    </cfRule>
  </conditionalFormatting>
  <conditionalFormatting sqref="CS79:CS81">
    <cfRule type="expression" dxfId="3609" priority="1459">
      <formula>$I$1&lt;87</formula>
    </cfRule>
  </conditionalFormatting>
  <conditionalFormatting sqref="CT79:CT81">
    <cfRule type="expression" dxfId="3608" priority="1458">
      <formula>$I$1&lt;88</formula>
    </cfRule>
  </conditionalFormatting>
  <conditionalFormatting sqref="CU79:CU81">
    <cfRule type="expression" dxfId="3607" priority="1457">
      <formula>$I$1&lt;89</formula>
    </cfRule>
  </conditionalFormatting>
  <conditionalFormatting sqref="CV79:CV81">
    <cfRule type="expression" dxfId="3606" priority="1456">
      <formula>$I$1&lt;90</formula>
    </cfRule>
  </conditionalFormatting>
  <conditionalFormatting sqref="CW79:CW81">
    <cfRule type="expression" dxfId="3605" priority="1455">
      <formula>$I$1&lt;91</formula>
    </cfRule>
  </conditionalFormatting>
  <conditionalFormatting sqref="CX79:CX81">
    <cfRule type="expression" dxfId="3604" priority="1454">
      <formula>$I$1&lt;92</formula>
    </cfRule>
  </conditionalFormatting>
  <conditionalFormatting sqref="CY79:CY81">
    <cfRule type="expression" dxfId="3603" priority="1453">
      <formula>$I$1&lt;93</formula>
    </cfRule>
  </conditionalFormatting>
  <conditionalFormatting sqref="CZ79:CZ81">
    <cfRule type="expression" dxfId="3602" priority="1452">
      <formula>$I$1&lt;94</formula>
    </cfRule>
  </conditionalFormatting>
  <conditionalFormatting sqref="DA79:DA81">
    <cfRule type="expression" dxfId="3601" priority="1451">
      <formula>$I$1&lt;95</formula>
    </cfRule>
  </conditionalFormatting>
  <conditionalFormatting sqref="DB79:DB81">
    <cfRule type="expression" dxfId="3600" priority="1450">
      <formula>$I$1&lt;96</formula>
    </cfRule>
  </conditionalFormatting>
  <conditionalFormatting sqref="DC79:DC81">
    <cfRule type="expression" dxfId="3599" priority="1449">
      <formula>$I$1&lt;97</formula>
    </cfRule>
  </conditionalFormatting>
  <conditionalFormatting sqref="DD79:DD81">
    <cfRule type="expression" dxfId="3598" priority="1448">
      <formula>$I$1&lt;98</formula>
    </cfRule>
  </conditionalFormatting>
  <conditionalFormatting sqref="DE79:DE81">
    <cfRule type="expression" dxfId="3597" priority="1447">
      <formula>$I$1&lt;99</formula>
    </cfRule>
  </conditionalFormatting>
  <conditionalFormatting sqref="DF79:DF81">
    <cfRule type="expression" dxfId="3596" priority="1446">
      <formula>$I$1&lt;100</formula>
    </cfRule>
  </conditionalFormatting>
  <conditionalFormatting sqref="DI61 DN61 DS61 DX61">
    <cfRule type="containsText" dxfId="3595" priority="1418" operator="containsText" text="Insert">
      <formula>NOT(ISERROR(SEARCH("Insert",DI61)))</formula>
    </cfRule>
  </conditionalFormatting>
  <conditionalFormatting sqref="DJ61 DO61 DT61 DY61">
    <cfRule type="containsText" dxfId="3594" priority="1417" operator="containsText" text="Insert">
      <formula>NOT(ISERROR(SEARCH("Insert",DJ61)))</formula>
    </cfRule>
  </conditionalFormatting>
  <conditionalFormatting sqref="DK61 DP61 DU61 DZ61">
    <cfRule type="containsText" dxfId="3593" priority="1416" operator="containsText" text="Insert">
      <formula>NOT(ISERROR(SEARCH("Insert",DK61)))</formula>
    </cfRule>
  </conditionalFormatting>
  <conditionalFormatting sqref="K63:DF63">
    <cfRule type="expression" dxfId="3592" priority="1415">
      <formula>$I$1&lt;2</formula>
    </cfRule>
  </conditionalFormatting>
  <conditionalFormatting sqref="I135:I150">
    <cfRule type="expression" dxfId="3591" priority="1413">
      <formula>$I$1="Select here"</formula>
    </cfRule>
  </conditionalFormatting>
  <conditionalFormatting sqref="I135:I150">
    <cfRule type="expression" dxfId="3590" priority="1414">
      <formula>$I$1&lt;1</formula>
    </cfRule>
  </conditionalFormatting>
  <conditionalFormatting sqref="K50:DF50">
    <cfRule type="expression" dxfId="3589" priority="1312">
      <formula>$I$1="Select here"</formula>
    </cfRule>
  </conditionalFormatting>
  <conditionalFormatting sqref="K50:DF50">
    <cfRule type="expression" dxfId="3588" priority="1412">
      <formula>$I$1&lt;1</formula>
    </cfRule>
  </conditionalFormatting>
  <conditionalFormatting sqref="L50 N50 P50:R50 T50 V50 X50 Z50:AB50 AD50 AF50 AH50 AJ50:AL50 AN50 AP50 AR50 AT50:AV50 AX50 AZ50 BB50 BD50:BF50 BH50 BJ50 BL50 BN50:BP50 BR50 BT50 BV50 BX50:BZ50 CB50 CD50 CF50 CH50:CJ50 CL50 CN50 CP50 CR50:CT50 CV50 CX50 CZ50 DB50:DD50 DF50">
    <cfRule type="expression" dxfId="3587" priority="1411">
      <formula>$I$1&lt;2</formula>
    </cfRule>
  </conditionalFormatting>
  <conditionalFormatting sqref="R50 W50 AB50 AG50 AL50 AQ50 AV50 BA50 BF50 BK50 BP50 BU50 BZ50 CE50 CJ50 CO50 CT50 CY50 DD50 M50">
    <cfRule type="expression" dxfId="3586" priority="1410">
      <formula>$I$1&lt;3</formula>
    </cfRule>
  </conditionalFormatting>
  <conditionalFormatting sqref="S50 X50 AC50 AH50 AM50 AR50 AW50 BB50 BG50 BL50 BQ50 BV50 CA50 CF50 CK50 CP50 CU50 CZ50 DE50 N50">
    <cfRule type="expression" dxfId="3585" priority="1409">
      <formula>$I$1&lt;4</formula>
    </cfRule>
  </conditionalFormatting>
  <conditionalFormatting sqref="T50 Y50 AD50 AI50 AN50 AS50 AX50 BC50 BH50 BM50 BR50 BW50 CB50 CG50 CL50 CQ50 CV50 DA50 DF50 O50">
    <cfRule type="expression" dxfId="3584" priority="1408">
      <formula>$I$1&lt;5</formula>
    </cfRule>
  </conditionalFormatting>
  <conditionalFormatting sqref="P50">
    <cfRule type="expression" dxfId="3583" priority="1407">
      <formula>$I$1&lt;6</formula>
    </cfRule>
  </conditionalFormatting>
  <conditionalFormatting sqref="Q50">
    <cfRule type="expression" dxfId="3582" priority="1406">
      <formula>$I$1&lt;7</formula>
    </cfRule>
  </conditionalFormatting>
  <conditionalFormatting sqref="R50">
    <cfRule type="expression" dxfId="3581" priority="1405">
      <formula>$I$1&lt;8</formula>
    </cfRule>
  </conditionalFormatting>
  <conditionalFormatting sqref="S50">
    <cfRule type="expression" dxfId="3580" priority="1404">
      <formula>$I$1&lt;9</formula>
    </cfRule>
  </conditionalFormatting>
  <conditionalFormatting sqref="T50">
    <cfRule type="expression" dxfId="3579" priority="1403">
      <formula>$I$1&lt;10</formula>
    </cfRule>
  </conditionalFormatting>
  <conditionalFormatting sqref="U50">
    <cfRule type="expression" dxfId="3578" priority="1402">
      <formula>$I$1&lt;11</formula>
    </cfRule>
  </conditionalFormatting>
  <conditionalFormatting sqref="V50">
    <cfRule type="expression" dxfId="3577" priority="1401">
      <formula>$I$1&lt;12</formula>
    </cfRule>
  </conditionalFormatting>
  <conditionalFormatting sqref="W50">
    <cfRule type="expression" dxfId="3576" priority="1400">
      <formula>$I$1&lt;13</formula>
    </cfRule>
  </conditionalFormatting>
  <conditionalFormatting sqref="X50">
    <cfRule type="expression" dxfId="3575" priority="1399">
      <formula>$I$1&lt;14</formula>
    </cfRule>
  </conditionalFormatting>
  <conditionalFormatting sqref="Y50">
    <cfRule type="expression" dxfId="3574" priority="1398">
      <formula>$I$1&lt;15</formula>
    </cfRule>
  </conditionalFormatting>
  <conditionalFormatting sqref="Z50">
    <cfRule type="expression" dxfId="3573" priority="1397">
      <formula>$I$1&lt;16</formula>
    </cfRule>
  </conditionalFormatting>
  <conditionalFormatting sqref="AA50">
    <cfRule type="expression" dxfId="3572" priority="1396">
      <formula>$I$1&lt;17</formula>
    </cfRule>
  </conditionalFormatting>
  <conditionalFormatting sqref="AB50">
    <cfRule type="expression" dxfId="3571" priority="1395">
      <formula>$I$1&lt;18</formula>
    </cfRule>
  </conditionalFormatting>
  <conditionalFormatting sqref="AC50">
    <cfRule type="expression" dxfId="3570" priority="1394">
      <formula>$I$1&lt;19</formula>
    </cfRule>
  </conditionalFormatting>
  <conditionalFormatting sqref="AD50">
    <cfRule type="expression" dxfId="3569" priority="1393">
      <formula>$I$1&lt;20</formula>
    </cfRule>
  </conditionalFormatting>
  <conditionalFormatting sqref="AE50">
    <cfRule type="expression" dxfId="3568" priority="1392">
      <formula>$I$1&lt;21</formula>
    </cfRule>
  </conditionalFormatting>
  <conditionalFormatting sqref="AF50">
    <cfRule type="expression" dxfId="3567" priority="1391">
      <formula>$I$1&lt;22</formula>
    </cfRule>
  </conditionalFormatting>
  <conditionalFormatting sqref="AG50">
    <cfRule type="expression" dxfId="3566" priority="1390">
      <formula>$I$1&lt;23</formula>
    </cfRule>
  </conditionalFormatting>
  <conditionalFormatting sqref="AH50">
    <cfRule type="expression" dxfId="3565" priority="1389">
      <formula>$I$1&lt;24</formula>
    </cfRule>
  </conditionalFormatting>
  <conditionalFormatting sqref="AI50">
    <cfRule type="expression" dxfId="3564" priority="1388">
      <formula>$I$1&lt;25</formula>
    </cfRule>
  </conditionalFormatting>
  <conditionalFormatting sqref="AJ50">
    <cfRule type="expression" dxfId="3563" priority="1387">
      <formula>$I$1&lt;26</formula>
    </cfRule>
  </conditionalFormatting>
  <conditionalFormatting sqref="AK50">
    <cfRule type="expression" dxfId="3562" priority="1386">
      <formula>$I$1&lt;27</formula>
    </cfRule>
  </conditionalFormatting>
  <conditionalFormatting sqref="AL50">
    <cfRule type="expression" dxfId="3561" priority="1385">
      <formula>$I$1&lt;28</formula>
    </cfRule>
  </conditionalFormatting>
  <conditionalFormatting sqref="AM50">
    <cfRule type="expression" dxfId="3560" priority="1384">
      <formula>$I$1&lt;29</formula>
    </cfRule>
  </conditionalFormatting>
  <conditionalFormatting sqref="AN50">
    <cfRule type="expression" dxfId="3559" priority="1383">
      <formula>$I$1&lt;30</formula>
    </cfRule>
  </conditionalFormatting>
  <conditionalFormatting sqref="AO50">
    <cfRule type="expression" dxfId="3558" priority="1382">
      <formula>$I$1&lt;31</formula>
    </cfRule>
  </conditionalFormatting>
  <conditionalFormatting sqref="AP50">
    <cfRule type="expression" dxfId="3557" priority="1381">
      <formula>$I$1&lt;32</formula>
    </cfRule>
  </conditionalFormatting>
  <conditionalFormatting sqref="AQ50">
    <cfRule type="expression" dxfId="3556" priority="1380">
      <formula>$I$1&lt;33</formula>
    </cfRule>
  </conditionalFormatting>
  <conditionalFormatting sqref="AR50">
    <cfRule type="expression" dxfId="3555" priority="1379">
      <formula>$I$1&lt;34</formula>
    </cfRule>
  </conditionalFormatting>
  <conditionalFormatting sqref="AS50">
    <cfRule type="expression" dxfId="3554" priority="1378">
      <formula>$I$1&lt;35</formula>
    </cfRule>
  </conditionalFormatting>
  <conditionalFormatting sqref="AT50">
    <cfRule type="expression" dxfId="3553" priority="1377">
      <formula>$I$1&lt;36</formula>
    </cfRule>
  </conditionalFormatting>
  <conditionalFormatting sqref="AU50">
    <cfRule type="expression" dxfId="3552" priority="1376">
      <formula>$I$1&lt;37</formula>
    </cfRule>
  </conditionalFormatting>
  <conditionalFormatting sqref="AV50">
    <cfRule type="expression" dxfId="3551" priority="1375">
      <formula>$I$1&lt;38</formula>
    </cfRule>
  </conditionalFormatting>
  <conditionalFormatting sqref="AW50">
    <cfRule type="expression" dxfId="3550" priority="1374">
      <formula>$I$1&lt;39</formula>
    </cfRule>
  </conditionalFormatting>
  <conditionalFormatting sqref="AX50">
    <cfRule type="expression" dxfId="3549" priority="1373">
      <formula>$I$1&lt;40</formula>
    </cfRule>
  </conditionalFormatting>
  <conditionalFormatting sqref="AY50">
    <cfRule type="expression" dxfId="3548" priority="1372">
      <formula>$I$1&lt;41</formula>
    </cfRule>
  </conditionalFormatting>
  <conditionalFormatting sqref="AZ50">
    <cfRule type="expression" dxfId="3547" priority="1371">
      <formula>$I$1&lt;42</formula>
    </cfRule>
  </conditionalFormatting>
  <conditionalFormatting sqref="BA50">
    <cfRule type="expression" dxfId="3546" priority="1370">
      <formula>$I$1&lt;43</formula>
    </cfRule>
  </conditionalFormatting>
  <conditionalFormatting sqref="BB50">
    <cfRule type="expression" dxfId="3545" priority="1369">
      <formula>$I$1&lt;44</formula>
    </cfRule>
  </conditionalFormatting>
  <conditionalFormatting sqref="BC50">
    <cfRule type="expression" dxfId="3544" priority="1368">
      <formula>$I$1&lt;45</formula>
    </cfRule>
  </conditionalFormatting>
  <conditionalFormatting sqref="BD50">
    <cfRule type="expression" dxfId="3543" priority="1367">
      <formula>$I$1&lt;46</formula>
    </cfRule>
  </conditionalFormatting>
  <conditionalFormatting sqref="BE50">
    <cfRule type="expression" dxfId="3542" priority="1366">
      <formula>$I$1&lt;47</formula>
    </cfRule>
  </conditionalFormatting>
  <conditionalFormatting sqref="BF50">
    <cfRule type="expression" dxfId="3541" priority="1365">
      <formula>$I$1&lt;48</formula>
    </cfRule>
  </conditionalFormatting>
  <conditionalFormatting sqref="BG50">
    <cfRule type="expression" dxfId="3540" priority="1364">
      <formula>$I$1&lt;49</formula>
    </cfRule>
  </conditionalFormatting>
  <conditionalFormatting sqref="BH50">
    <cfRule type="expression" dxfId="3539" priority="1363">
      <formula>$I$1&lt;50</formula>
    </cfRule>
  </conditionalFormatting>
  <conditionalFormatting sqref="BI50">
    <cfRule type="expression" dxfId="3538" priority="1362">
      <formula>$I$1&lt;51</formula>
    </cfRule>
  </conditionalFormatting>
  <conditionalFormatting sqref="BJ50">
    <cfRule type="expression" dxfId="3537" priority="1361">
      <formula>$I$1&lt;52</formula>
    </cfRule>
  </conditionalFormatting>
  <conditionalFormatting sqref="BK50">
    <cfRule type="expression" dxfId="3536" priority="1360">
      <formula>$I$1&lt;53</formula>
    </cfRule>
  </conditionalFormatting>
  <conditionalFormatting sqref="BL50">
    <cfRule type="expression" dxfId="3535" priority="1359">
      <formula>$I$1&lt;54</formula>
    </cfRule>
  </conditionalFormatting>
  <conditionalFormatting sqref="BM50">
    <cfRule type="expression" dxfId="3534" priority="1358">
      <formula>$I$1&lt;55</formula>
    </cfRule>
  </conditionalFormatting>
  <conditionalFormatting sqref="BN50">
    <cfRule type="expression" dxfId="3533" priority="1357">
      <formula>$I$1&lt;56</formula>
    </cfRule>
  </conditionalFormatting>
  <conditionalFormatting sqref="BO50">
    <cfRule type="expression" dxfId="3532" priority="1356">
      <formula>$I$1&lt;57</formula>
    </cfRule>
  </conditionalFormatting>
  <conditionalFormatting sqref="BP50">
    <cfRule type="expression" dxfId="3531" priority="1355">
      <formula>$I$1&lt;58</formula>
    </cfRule>
  </conditionalFormatting>
  <conditionalFormatting sqref="BQ50">
    <cfRule type="expression" dxfId="3530" priority="1354">
      <formula>$I$1&lt;59</formula>
    </cfRule>
  </conditionalFormatting>
  <conditionalFormatting sqref="BR50">
    <cfRule type="expression" dxfId="3529" priority="1353">
      <formula>$I$1&lt;60</formula>
    </cfRule>
  </conditionalFormatting>
  <conditionalFormatting sqref="BS50">
    <cfRule type="expression" dxfId="3528" priority="1352">
      <formula>$I$1&lt;61</formula>
    </cfRule>
  </conditionalFormatting>
  <conditionalFormatting sqref="BT50">
    <cfRule type="expression" dxfId="3527" priority="1351">
      <formula>$I$1&lt;62</formula>
    </cfRule>
  </conditionalFormatting>
  <conditionalFormatting sqref="BU50">
    <cfRule type="expression" dxfId="3526" priority="1350">
      <formula>$I$1&lt;63</formula>
    </cfRule>
  </conditionalFormatting>
  <conditionalFormatting sqref="BV50">
    <cfRule type="expression" dxfId="3525" priority="1349">
      <formula>$I$1&lt;64</formula>
    </cfRule>
  </conditionalFormatting>
  <conditionalFormatting sqref="BW50">
    <cfRule type="expression" dxfId="3524" priority="1348">
      <formula>$I$1&lt;65</formula>
    </cfRule>
  </conditionalFormatting>
  <conditionalFormatting sqref="BX50">
    <cfRule type="expression" dxfId="3523" priority="1347">
      <formula>$I$1&lt;66</formula>
    </cfRule>
  </conditionalFormatting>
  <conditionalFormatting sqref="BY50">
    <cfRule type="expression" dxfId="3522" priority="1346">
      <formula>$I$1&lt;67</formula>
    </cfRule>
  </conditionalFormatting>
  <conditionalFormatting sqref="BZ50">
    <cfRule type="expression" dxfId="3521" priority="1345">
      <formula>$I$1&lt;68</formula>
    </cfRule>
  </conditionalFormatting>
  <conditionalFormatting sqref="CA50">
    <cfRule type="expression" dxfId="3520" priority="1344">
      <formula>$I$1&lt;69</formula>
    </cfRule>
  </conditionalFormatting>
  <conditionalFormatting sqref="CB50">
    <cfRule type="expression" dxfId="3519" priority="1343">
      <formula>$I$1&lt;70</formula>
    </cfRule>
  </conditionalFormatting>
  <conditionalFormatting sqref="CC50">
    <cfRule type="expression" dxfId="3518" priority="1342">
      <formula>$I$1&lt;71</formula>
    </cfRule>
  </conditionalFormatting>
  <conditionalFormatting sqref="CD50">
    <cfRule type="expression" dxfId="3517" priority="1341">
      <formula>$I$1&lt;72</formula>
    </cfRule>
  </conditionalFormatting>
  <conditionalFormatting sqref="CE50">
    <cfRule type="expression" dxfId="3516" priority="1340">
      <formula>$I$1&lt;73</formula>
    </cfRule>
  </conditionalFormatting>
  <conditionalFormatting sqref="CF50">
    <cfRule type="expression" dxfId="3515" priority="1339">
      <formula>$I$1&lt;74</formula>
    </cfRule>
  </conditionalFormatting>
  <conditionalFormatting sqref="CG50">
    <cfRule type="expression" dxfId="3514" priority="1338">
      <formula>$I$1&lt;75</formula>
    </cfRule>
  </conditionalFormatting>
  <conditionalFormatting sqref="CH50">
    <cfRule type="expression" dxfId="3513" priority="1337">
      <formula>$I$1&lt;76</formula>
    </cfRule>
  </conditionalFormatting>
  <conditionalFormatting sqref="CI50">
    <cfRule type="expression" dxfId="3512" priority="1336">
      <formula>$I$1&lt;77</formula>
    </cfRule>
  </conditionalFormatting>
  <conditionalFormatting sqref="CJ50">
    <cfRule type="expression" dxfId="3511" priority="1335">
      <formula>$I$1&lt;78</formula>
    </cfRule>
  </conditionalFormatting>
  <conditionalFormatting sqref="CK50">
    <cfRule type="expression" dxfId="3510" priority="1334">
      <formula>$I$1&lt;79</formula>
    </cfRule>
  </conditionalFormatting>
  <conditionalFormatting sqref="CL50">
    <cfRule type="expression" dxfId="3509" priority="1333">
      <formula>$I$1&lt;80</formula>
    </cfRule>
  </conditionalFormatting>
  <conditionalFormatting sqref="CM50">
    <cfRule type="expression" dxfId="3508" priority="1332">
      <formula>$I$1&lt;81</formula>
    </cfRule>
  </conditionalFormatting>
  <conditionalFormatting sqref="CN50">
    <cfRule type="expression" dxfId="3507" priority="1331">
      <formula>$I$1&lt;82</formula>
    </cfRule>
  </conditionalFormatting>
  <conditionalFormatting sqref="CO50">
    <cfRule type="expression" dxfId="3506" priority="1330">
      <formula>$I$1&lt;83</formula>
    </cfRule>
  </conditionalFormatting>
  <conditionalFormatting sqref="CP50">
    <cfRule type="expression" dxfId="3505" priority="1329">
      <formula>$I$1&lt;84</formula>
    </cfRule>
  </conditionalFormatting>
  <conditionalFormatting sqref="CQ50">
    <cfRule type="expression" dxfId="3504" priority="1328">
      <formula>$I$1&lt;85</formula>
    </cfRule>
  </conditionalFormatting>
  <conditionalFormatting sqref="CR50">
    <cfRule type="expression" dxfId="3503" priority="1327">
      <formula>$I$1&lt;86</formula>
    </cfRule>
  </conditionalFormatting>
  <conditionalFormatting sqref="CS50">
    <cfRule type="expression" dxfId="3502" priority="1326">
      <formula>$I$1&lt;87</formula>
    </cfRule>
  </conditionalFormatting>
  <conditionalFormatting sqref="CT50">
    <cfRule type="expression" dxfId="3501" priority="1325">
      <formula>$I$1&lt;88</formula>
    </cfRule>
  </conditionalFormatting>
  <conditionalFormatting sqref="CU50">
    <cfRule type="expression" dxfId="3500" priority="1324">
      <formula>$I$1&lt;89</formula>
    </cfRule>
  </conditionalFormatting>
  <conditionalFormatting sqref="CV50">
    <cfRule type="expression" dxfId="3499" priority="1323">
      <formula>$I$1&lt;90</formula>
    </cfRule>
  </conditionalFormatting>
  <conditionalFormatting sqref="CW50">
    <cfRule type="expression" dxfId="3498" priority="1322">
      <formula>$I$1&lt;91</formula>
    </cfRule>
  </conditionalFormatting>
  <conditionalFormatting sqref="CX50">
    <cfRule type="expression" dxfId="3497" priority="1321">
      <formula>$I$1&lt;92</formula>
    </cfRule>
  </conditionalFormatting>
  <conditionalFormatting sqref="CY50">
    <cfRule type="expression" dxfId="3496" priority="1320">
      <formula>$I$1&lt;93</formula>
    </cfRule>
  </conditionalFormatting>
  <conditionalFormatting sqref="CZ50">
    <cfRule type="expression" dxfId="3495" priority="1319">
      <formula>$I$1&lt;94</formula>
    </cfRule>
  </conditionalFormatting>
  <conditionalFormatting sqref="DA50">
    <cfRule type="expression" dxfId="3494" priority="1318">
      <formula>$I$1&lt;95</formula>
    </cfRule>
  </conditionalFormatting>
  <conditionalFormatting sqref="DB50">
    <cfRule type="expression" dxfId="3493" priority="1317">
      <formula>$I$1&lt;96</formula>
    </cfRule>
  </conditionalFormatting>
  <conditionalFormatting sqref="DC50">
    <cfRule type="expression" dxfId="3492" priority="1316">
      <formula>$I$1&lt;97</formula>
    </cfRule>
  </conditionalFormatting>
  <conditionalFormatting sqref="DD50">
    <cfRule type="expression" dxfId="3491" priority="1315">
      <formula>$I$1&lt;98</formula>
    </cfRule>
  </conditionalFormatting>
  <conditionalFormatting sqref="DE50">
    <cfRule type="expression" dxfId="3490" priority="1314">
      <formula>$I$1&lt;99</formula>
    </cfRule>
  </conditionalFormatting>
  <conditionalFormatting sqref="DF50">
    <cfRule type="expression" dxfId="3489" priority="1313">
      <formula>$I$1&lt;100</formula>
    </cfRule>
  </conditionalFormatting>
  <conditionalFormatting sqref="K75:DF75">
    <cfRule type="expression" dxfId="3488" priority="1167">
      <formula>$I$1="Select here"</formula>
    </cfRule>
  </conditionalFormatting>
  <conditionalFormatting sqref="K75">
    <cfRule type="expression" dxfId="3487" priority="1267">
      <formula>$I$1&lt;1</formula>
    </cfRule>
  </conditionalFormatting>
  <conditionalFormatting sqref="L75">
    <cfRule type="expression" dxfId="3486" priority="1266">
      <formula>$I$1&lt;2</formula>
    </cfRule>
  </conditionalFormatting>
  <conditionalFormatting sqref="M75">
    <cfRule type="expression" dxfId="3485" priority="1265">
      <formula>$I$1&lt;3</formula>
    </cfRule>
  </conditionalFormatting>
  <conditionalFormatting sqref="N75">
    <cfRule type="expression" dxfId="3484" priority="1264">
      <formula>$I$1&lt;4</formula>
    </cfRule>
  </conditionalFormatting>
  <conditionalFormatting sqref="O75">
    <cfRule type="expression" dxfId="3483" priority="1263">
      <formula>$I$1&lt;5</formula>
    </cfRule>
  </conditionalFormatting>
  <conditionalFormatting sqref="P75">
    <cfRule type="expression" dxfId="3482" priority="1262">
      <formula>$I$1&lt;6</formula>
    </cfRule>
  </conditionalFormatting>
  <conditionalFormatting sqref="Q75">
    <cfRule type="expression" dxfId="3481" priority="1261">
      <formula>$I$1&lt;7</formula>
    </cfRule>
  </conditionalFormatting>
  <conditionalFormatting sqref="R75">
    <cfRule type="expression" dxfId="3480" priority="1260">
      <formula>$I$1&lt;8</formula>
    </cfRule>
  </conditionalFormatting>
  <conditionalFormatting sqref="S75">
    <cfRule type="expression" dxfId="3479" priority="1259">
      <formula>$I$1&lt;9</formula>
    </cfRule>
  </conditionalFormatting>
  <conditionalFormatting sqref="T75">
    <cfRule type="expression" dxfId="3478" priority="1258">
      <formula>$I$1&lt;10</formula>
    </cfRule>
  </conditionalFormatting>
  <conditionalFormatting sqref="U75">
    <cfRule type="expression" dxfId="3477" priority="1257">
      <formula>$I$1&lt;11</formula>
    </cfRule>
  </conditionalFormatting>
  <conditionalFormatting sqref="V75">
    <cfRule type="expression" dxfId="3476" priority="1256">
      <formula>$I$1&lt;12</formula>
    </cfRule>
  </conditionalFormatting>
  <conditionalFormatting sqref="W75">
    <cfRule type="expression" dxfId="3475" priority="1255">
      <formula>$I$1&lt;13</formula>
    </cfRule>
  </conditionalFormatting>
  <conditionalFormatting sqref="X75">
    <cfRule type="expression" dxfId="3474" priority="1254">
      <formula>$I$1&lt;14</formula>
    </cfRule>
  </conditionalFormatting>
  <conditionalFormatting sqref="Y75">
    <cfRule type="expression" dxfId="3473" priority="1253">
      <formula>$I$1&lt;15</formula>
    </cfRule>
  </conditionalFormatting>
  <conditionalFormatting sqref="Z75">
    <cfRule type="expression" dxfId="3472" priority="1252">
      <formula>$I$1&lt;16</formula>
    </cfRule>
  </conditionalFormatting>
  <conditionalFormatting sqref="AA75">
    <cfRule type="expression" dxfId="3471" priority="1251">
      <formula>$I$1&lt;17</formula>
    </cfRule>
  </conditionalFormatting>
  <conditionalFormatting sqref="AB75">
    <cfRule type="expression" dxfId="3470" priority="1250">
      <formula>$I$1&lt;18</formula>
    </cfRule>
  </conditionalFormatting>
  <conditionalFormatting sqref="AC75">
    <cfRule type="expression" dxfId="3469" priority="1249">
      <formula>$I$1&lt;19</formula>
    </cfRule>
  </conditionalFormatting>
  <conditionalFormatting sqref="AD75">
    <cfRule type="expression" dxfId="3468" priority="1248">
      <formula>$I$1&lt;20</formula>
    </cfRule>
  </conditionalFormatting>
  <conditionalFormatting sqref="AE75">
    <cfRule type="expression" dxfId="3467" priority="1247">
      <formula>$I$1&lt;21</formula>
    </cfRule>
  </conditionalFormatting>
  <conditionalFormatting sqref="AF75">
    <cfRule type="expression" dxfId="3466" priority="1246">
      <formula>$I$1&lt;22</formula>
    </cfRule>
  </conditionalFormatting>
  <conditionalFormatting sqref="AG75">
    <cfRule type="expression" dxfId="3465" priority="1245">
      <formula>$I$1&lt;23</formula>
    </cfRule>
  </conditionalFormatting>
  <conditionalFormatting sqref="AH75">
    <cfRule type="expression" dxfId="3464" priority="1244">
      <formula>$I$1&lt;24</formula>
    </cfRule>
  </conditionalFormatting>
  <conditionalFormatting sqref="AI75">
    <cfRule type="expression" dxfId="3463" priority="1243">
      <formula>$I$1&lt;25</formula>
    </cfRule>
  </conditionalFormatting>
  <conditionalFormatting sqref="AJ75">
    <cfRule type="expression" dxfId="3462" priority="1242">
      <formula>$I$1&lt;26</formula>
    </cfRule>
  </conditionalFormatting>
  <conditionalFormatting sqref="AK75">
    <cfRule type="expression" dxfId="3461" priority="1241">
      <formula>$I$1&lt;27</formula>
    </cfRule>
  </conditionalFormatting>
  <conditionalFormatting sqref="AL75">
    <cfRule type="expression" dxfId="3460" priority="1240">
      <formula>$I$1&lt;28</formula>
    </cfRule>
  </conditionalFormatting>
  <conditionalFormatting sqref="AM75">
    <cfRule type="expression" dxfId="3459" priority="1239">
      <formula>$I$1&lt;29</formula>
    </cfRule>
  </conditionalFormatting>
  <conditionalFormatting sqref="AN75">
    <cfRule type="expression" dxfId="3458" priority="1238">
      <formula>$I$1&lt;30</formula>
    </cfRule>
  </conditionalFormatting>
  <conditionalFormatting sqref="AO75">
    <cfRule type="expression" dxfId="3457" priority="1237">
      <formula>$I$1&lt;31</formula>
    </cfRule>
  </conditionalFormatting>
  <conditionalFormatting sqref="AP75">
    <cfRule type="expression" dxfId="3456" priority="1236">
      <formula>$I$1&lt;32</formula>
    </cfRule>
  </conditionalFormatting>
  <conditionalFormatting sqref="AQ75">
    <cfRule type="expression" dxfId="3455" priority="1235">
      <formula>$I$1&lt;33</formula>
    </cfRule>
  </conditionalFormatting>
  <conditionalFormatting sqref="AR75">
    <cfRule type="expression" dxfId="3454" priority="1234">
      <formula>$I$1&lt;34</formula>
    </cfRule>
  </conditionalFormatting>
  <conditionalFormatting sqref="AS75">
    <cfRule type="expression" dxfId="3453" priority="1233">
      <formula>$I$1&lt;35</formula>
    </cfRule>
  </conditionalFormatting>
  <conditionalFormatting sqref="AT75">
    <cfRule type="expression" dxfId="3452" priority="1232">
      <formula>$I$1&lt;36</formula>
    </cfRule>
  </conditionalFormatting>
  <conditionalFormatting sqref="AU75">
    <cfRule type="expression" dxfId="3451" priority="1231">
      <formula>$I$1&lt;37</formula>
    </cfRule>
  </conditionalFormatting>
  <conditionalFormatting sqref="AV75">
    <cfRule type="expression" dxfId="3450" priority="1230">
      <formula>$I$1&lt;38</formula>
    </cfRule>
  </conditionalFormatting>
  <conditionalFormatting sqref="AW75">
    <cfRule type="expression" dxfId="3449" priority="1229">
      <formula>$I$1&lt;39</formula>
    </cfRule>
  </conditionalFormatting>
  <conditionalFormatting sqref="AX75">
    <cfRule type="expression" dxfId="3448" priority="1228">
      <formula>$I$1&lt;40</formula>
    </cfRule>
  </conditionalFormatting>
  <conditionalFormatting sqref="AY75">
    <cfRule type="expression" dxfId="3447" priority="1227">
      <formula>$I$1&lt;41</formula>
    </cfRule>
  </conditionalFormatting>
  <conditionalFormatting sqref="AZ75">
    <cfRule type="expression" dxfId="3446" priority="1226">
      <formula>$I$1&lt;42</formula>
    </cfRule>
  </conditionalFormatting>
  <conditionalFormatting sqref="BA75">
    <cfRule type="expression" dxfId="3445" priority="1225">
      <formula>$I$1&lt;43</formula>
    </cfRule>
  </conditionalFormatting>
  <conditionalFormatting sqref="BB75">
    <cfRule type="expression" dxfId="3444" priority="1224">
      <formula>$I$1&lt;44</formula>
    </cfRule>
  </conditionalFormatting>
  <conditionalFormatting sqref="BC75">
    <cfRule type="expression" dxfId="3443" priority="1223">
      <formula>$I$1&lt;45</formula>
    </cfRule>
  </conditionalFormatting>
  <conditionalFormatting sqref="BD75">
    <cfRule type="expression" dxfId="3442" priority="1222">
      <formula>$I$1&lt;46</formula>
    </cfRule>
  </conditionalFormatting>
  <conditionalFormatting sqref="BE75">
    <cfRule type="expression" dxfId="3441" priority="1221">
      <formula>$I$1&lt;47</formula>
    </cfRule>
  </conditionalFormatting>
  <conditionalFormatting sqref="BF75">
    <cfRule type="expression" dxfId="3440" priority="1220">
      <formula>$I$1&lt;48</formula>
    </cfRule>
  </conditionalFormatting>
  <conditionalFormatting sqref="BG75">
    <cfRule type="expression" dxfId="3439" priority="1219">
      <formula>$I$1&lt;49</formula>
    </cfRule>
  </conditionalFormatting>
  <conditionalFormatting sqref="BH75">
    <cfRule type="expression" dxfId="3438" priority="1218">
      <formula>$I$1&lt;50</formula>
    </cfRule>
  </conditionalFormatting>
  <conditionalFormatting sqref="BI75">
    <cfRule type="expression" dxfId="3437" priority="1217">
      <formula>$I$1&lt;51</formula>
    </cfRule>
  </conditionalFormatting>
  <conditionalFormatting sqref="BJ75">
    <cfRule type="expression" dxfId="3436" priority="1216">
      <formula>$I$1&lt;52</formula>
    </cfRule>
  </conditionalFormatting>
  <conditionalFormatting sqref="BK75">
    <cfRule type="expression" dxfId="3435" priority="1215">
      <formula>$I$1&lt;53</formula>
    </cfRule>
  </conditionalFormatting>
  <conditionalFormatting sqref="BL75">
    <cfRule type="expression" dxfId="3434" priority="1214">
      <formula>$I$1&lt;54</formula>
    </cfRule>
  </conditionalFormatting>
  <conditionalFormatting sqref="BM75">
    <cfRule type="expression" dxfId="3433" priority="1213">
      <formula>$I$1&lt;55</formula>
    </cfRule>
  </conditionalFormatting>
  <conditionalFormatting sqref="BN75">
    <cfRule type="expression" dxfId="3432" priority="1212">
      <formula>$I$1&lt;56</formula>
    </cfRule>
  </conditionalFormatting>
  <conditionalFormatting sqref="BO75">
    <cfRule type="expression" dxfId="3431" priority="1211">
      <formula>$I$1&lt;57</formula>
    </cfRule>
  </conditionalFormatting>
  <conditionalFormatting sqref="BP75">
    <cfRule type="expression" dxfId="3430" priority="1210">
      <formula>$I$1&lt;58</formula>
    </cfRule>
  </conditionalFormatting>
  <conditionalFormatting sqref="BQ75">
    <cfRule type="expression" dxfId="3429" priority="1209">
      <formula>$I$1&lt;59</formula>
    </cfRule>
  </conditionalFormatting>
  <conditionalFormatting sqref="BR75">
    <cfRule type="expression" dxfId="3428" priority="1208">
      <formula>$I$1&lt;60</formula>
    </cfRule>
  </conditionalFormatting>
  <conditionalFormatting sqref="BS75">
    <cfRule type="expression" dxfId="3427" priority="1207">
      <formula>$I$1&lt;61</formula>
    </cfRule>
  </conditionalFormatting>
  <conditionalFormatting sqref="BT75">
    <cfRule type="expression" dxfId="3426" priority="1206">
      <formula>$I$1&lt;62</formula>
    </cfRule>
  </conditionalFormatting>
  <conditionalFormatting sqref="BU75">
    <cfRule type="expression" dxfId="3425" priority="1205">
      <formula>$I$1&lt;63</formula>
    </cfRule>
  </conditionalFormatting>
  <conditionalFormatting sqref="BV75">
    <cfRule type="expression" dxfId="3424" priority="1204">
      <formula>$I$1&lt;64</formula>
    </cfRule>
  </conditionalFormatting>
  <conditionalFormatting sqref="BW75">
    <cfRule type="expression" dxfId="3423" priority="1203">
      <formula>$I$1&lt;65</formula>
    </cfRule>
  </conditionalFormatting>
  <conditionalFormatting sqref="BX75">
    <cfRule type="expression" dxfId="3422" priority="1202">
      <formula>$I$1&lt;66</formula>
    </cfRule>
  </conditionalFormatting>
  <conditionalFormatting sqref="BY75">
    <cfRule type="expression" dxfId="3421" priority="1201">
      <formula>$I$1&lt;67</formula>
    </cfRule>
  </conditionalFormatting>
  <conditionalFormatting sqref="BZ75">
    <cfRule type="expression" dxfId="3420" priority="1200">
      <formula>$I$1&lt;68</formula>
    </cfRule>
  </conditionalFormatting>
  <conditionalFormatting sqref="CA75">
    <cfRule type="expression" dxfId="3419" priority="1199">
      <formula>$I$1&lt;69</formula>
    </cfRule>
  </conditionalFormatting>
  <conditionalFormatting sqref="CB75">
    <cfRule type="expression" dxfId="3418" priority="1198">
      <formula>$I$1&lt;70</formula>
    </cfRule>
  </conditionalFormatting>
  <conditionalFormatting sqref="CC75">
    <cfRule type="expression" dxfId="3417" priority="1197">
      <formula>$I$1&lt;71</formula>
    </cfRule>
  </conditionalFormatting>
  <conditionalFormatting sqref="CD75">
    <cfRule type="expression" dxfId="3416" priority="1196">
      <formula>$I$1&lt;72</formula>
    </cfRule>
  </conditionalFormatting>
  <conditionalFormatting sqref="CE75">
    <cfRule type="expression" dxfId="3415" priority="1195">
      <formula>$I$1&lt;73</formula>
    </cfRule>
  </conditionalFormatting>
  <conditionalFormatting sqref="CF75">
    <cfRule type="expression" dxfId="3414" priority="1194">
      <formula>$I$1&lt;74</formula>
    </cfRule>
  </conditionalFormatting>
  <conditionalFormatting sqref="CG75">
    <cfRule type="expression" dxfId="3413" priority="1193">
      <formula>$I$1&lt;75</formula>
    </cfRule>
  </conditionalFormatting>
  <conditionalFormatting sqref="CH75">
    <cfRule type="expression" dxfId="3412" priority="1192">
      <formula>$I$1&lt;76</formula>
    </cfRule>
  </conditionalFormatting>
  <conditionalFormatting sqref="CI75">
    <cfRule type="expression" dxfId="3411" priority="1191">
      <formula>$I$1&lt;77</formula>
    </cfRule>
  </conditionalFormatting>
  <conditionalFormatting sqref="CJ75">
    <cfRule type="expression" dxfId="3410" priority="1190">
      <formula>$I$1&lt;78</formula>
    </cfRule>
  </conditionalFormatting>
  <conditionalFormatting sqref="CK75">
    <cfRule type="expression" dxfId="3409" priority="1189">
      <formula>$I$1&lt;79</formula>
    </cfRule>
  </conditionalFormatting>
  <conditionalFormatting sqref="CL75">
    <cfRule type="expression" dxfId="3408" priority="1188">
      <formula>$I$1&lt;80</formula>
    </cfRule>
  </conditionalFormatting>
  <conditionalFormatting sqref="CM75">
    <cfRule type="expression" dxfId="3407" priority="1187">
      <formula>$I$1&lt;81</formula>
    </cfRule>
  </conditionalFormatting>
  <conditionalFormatting sqref="CN75">
    <cfRule type="expression" dxfId="3406" priority="1186">
      <formula>$I$1&lt;82</formula>
    </cfRule>
  </conditionalFormatting>
  <conditionalFormatting sqref="CO75">
    <cfRule type="expression" dxfId="3405" priority="1185">
      <formula>$I$1&lt;83</formula>
    </cfRule>
  </conditionalFormatting>
  <conditionalFormatting sqref="CP75">
    <cfRule type="expression" dxfId="3404" priority="1184">
      <formula>$I$1&lt;84</formula>
    </cfRule>
  </conditionalFormatting>
  <conditionalFormatting sqref="CQ75">
    <cfRule type="expression" dxfId="3403" priority="1183">
      <formula>$I$1&lt;85</formula>
    </cfRule>
  </conditionalFormatting>
  <conditionalFormatting sqref="CR75">
    <cfRule type="expression" dxfId="3402" priority="1182">
      <formula>$I$1&lt;86</formula>
    </cfRule>
  </conditionalFormatting>
  <conditionalFormatting sqref="CS75">
    <cfRule type="expression" dxfId="3401" priority="1181">
      <formula>$I$1&lt;87</formula>
    </cfRule>
  </conditionalFormatting>
  <conditionalFormatting sqref="CT75">
    <cfRule type="expression" dxfId="3400" priority="1180">
      <formula>$I$1&lt;88</formula>
    </cfRule>
  </conditionalFormatting>
  <conditionalFormatting sqref="CU75">
    <cfRule type="expression" dxfId="3399" priority="1179">
      <formula>$I$1&lt;89</formula>
    </cfRule>
  </conditionalFormatting>
  <conditionalFormatting sqref="CV75">
    <cfRule type="expression" dxfId="3398" priority="1178">
      <formula>$I$1&lt;90</formula>
    </cfRule>
  </conditionalFormatting>
  <conditionalFormatting sqref="CW75">
    <cfRule type="expression" dxfId="3397" priority="1177">
      <formula>$I$1&lt;91</formula>
    </cfRule>
  </conditionalFormatting>
  <conditionalFormatting sqref="CX75">
    <cfRule type="expression" dxfId="3396" priority="1176">
      <formula>$I$1&lt;92</formula>
    </cfRule>
  </conditionalFormatting>
  <conditionalFormatting sqref="CY75">
    <cfRule type="expression" dxfId="3395" priority="1175">
      <formula>$I$1&lt;93</formula>
    </cfRule>
  </conditionalFormatting>
  <conditionalFormatting sqref="CZ75">
    <cfRule type="expression" dxfId="3394" priority="1174">
      <formula>$I$1&lt;94</formula>
    </cfRule>
  </conditionalFormatting>
  <conditionalFormatting sqref="DA75">
    <cfRule type="expression" dxfId="3393" priority="1173">
      <formula>$I$1&lt;95</formula>
    </cfRule>
  </conditionalFormatting>
  <conditionalFormatting sqref="DB75">
    <cfRule type="expression" dxfId="3392" priority="1172">
      <formula>$I$1&lt;96</formula>
    </cfRule>
  </conditionalFormatting>
  <conditionalFormatting sqref="DC75">
    <cfRule type="expression" dxfId="3391" priority="1171">
      <formula>$I$1&lt;97</formula>
    </cfRule>
  </conditionalFormatting>
  <conditionalFormatting sqref="DD75">
    <cfRule type="expression" dxfId="3390" priority="1170">
      <formula>$I$1&lt;98</formula>
    </cfRule>
  </conditionalFormatting>
  <conditionalFormatting sqref="DE75">
    <cfRule type="expression" dxfId="3389" priority="1169">
      <formula>$I$1&lt;99</formula>
    </cfRule>
  </conditionalFormatting>
  <conditionalFormatting sqref="DF75">
    <cfRule type="expression" dxfId="3388" priority="1168">
      <formula>$I$1&lt;100</formula>
    </cfRule>
  </conditionalFormatting>
  <conditionalFormatting sqref="K70:DF70">
    <cfRule type="expression" dxfId="3387" priority="1066">
      <formula>$I$1="Select here"</formula>
    </cfRule>
  </conditionalFormatting>
  <conditionalFormatting sqref="K70">
    <cfRule type="expression" dxfId="3386" priority="1166">
      <formula>$I$1&lt;1</formula>
    </cfRule>
  </conditionalFormatting>
  <conditionalFormatting sqref="L70">
    <cfRule type="expression" dxfId="3385" priority="1165">
      <formula>$I$1&lt;2</formula>
    </cfRule>
  </conditionalFormatting>
  <conditionalFormatting sqref="M70">
    <cfRule type="expression" dxfId="3384" priority="1164">
      <formula>$I$1&lt;3</formula>
    </cfRule>
  </conditionalFormatting>
  <conditionalFormatting sqref="N70">
    <cfRule type="expression" dxfId="3383" priority="1163">
      <formula>$I$1&lt;4</formula>
    </cfRule>
  </conditionalFormatting>
  <conditionalFormatting sqref="O70">
    <cfRule type="expression" dxfId="3382" priority="1162">
      <formula>$I$1&lt;5</formula>
    </cfRule>
  </conditionalFormatting>
  <conditionalFormatting sqref="P70">
    <cfRule type="expression" dxfId="3381" priority="1161">
      <formula>$I$1&lt;6</formula>
    </cfRule>
  </conditionalFormatting>
  <conditionalFormatting sqref="Q70">
    <cfRule type="expression" dxfId="3380" priority="1160">
      <formula>$I$1&lt;7</formula>
    </cfRule>
  </conditionalFormatting>
  <conditionalFormatting sqref="R70">
    <cfRule type="expression" dxfId="3379" priority="1159">
      <formula>$I$1&lt;8</formula>
    </cfRule>
  </conditionalFormatting>
  <conditionalFormatting sqref="S70">
    <cfRule type="expression" dxfId="3378" priority="1158">
      <formula>$I$1&lt;9</formula>
    </cfRule>
  </conditionalFormatting>
  <conditionalFormatting sqref="T70">
    <cfRule type="expression" dxfId="3377" priority="1157">
      <formula>$I$1&lt;10</formula>
    </cfRule>
  </conditionalFormatting>
  <conditionalFormatting sqref="U70">
    <cfRule type="expression" dxfId="3376" priority="1156">
      <formula>$I$1&lt;11</formula>
    </cfRule>
  </conditionalFormatting>
  <conditionalFormatting sqref="V70">
    <cfRule type="expression" dxfId="3375" priority="1155">
      <formula>$I$1&lt;12</formula>
    </cfRule>
  </conditionalFormatting>
  <conditionalFormatting sqref="W70">
    <cfRule type="expression" dxfId="3374" priority="1154">
      <formula>$I$1&lt;13</formula>
    </cfRule>
  </conditionalFormatting>
  <conditionalFormatting sqref="X70">
    <cfRule type="expression" dxfId="3373" priority="1153">
      <formula>$I$1&lt;14</formula>
    </cfRule>
  </conditionalFormatting>
  <conditionalFormatting sqref="Y70">
    <cfRule type="expression" dxfId="3372" priority="1152">
      <formula>$I$1&lt;15</formula>
    </cfRule>
  </conditionalFormatting>
  <conditionalFormatting sqref="Z70">
    <cfRule type="expression" dxfId="3371" priority="1151">
      <formula>$I$1&lt;16</formula>
    </cfRule>
  </conditionalFormatting>
  <conditionalFormatting sqref="AA70">
    <cfRule type="expression" dxfId="3370" priority="1150">
      <formula>$I$1&lt;17</formula>
    </cfRule>
  </conditionalFormatting>
  <conditionalFormatting sqref="AB70">
    <cfRule type="expression" dxfId="3369" priority="1149">
      <formula>$I$1&lt;18</formula>
    </cfRule>
  </conditionalFormatting>
  <conditionalFormatting sqref="AC70">
    <cfRule type="expression" dxfId="3368" priority="1148">
      <formula>$I$1&lt;19</formula>
    </cfRule>
  </conditionalFormatting>
  <conditionalFormatting sqref="AD70">
    <cfRule type="expression" dxfId="3367" priority="1147">
      <formula>$I$1&lt;20</formula>
    </cfRule>
  </conditionalFormatting>
  <conditionalFormatting sqref="AE70">
    <cfRule type="expression" dxfId="3366" priority="1146">
      <formula>$I$1&lt;21</formula>
    </cfRule>
  </conditionalFormatting>
  <conditionalFormatting sqref="AF70">
    <cfRule type="expression" dxfId="3365" priority="1145">
      <formula>$I$1&lt;22</formula>
    </cfRule>
  </conditionalFormatting>
  <conditionalFormatting sqref="AG70">
    <cfRule type="expression" dxfId="3364" priority="1144">
      <formula>$I$1&lt;23</formula>
    </cfRule>
  </conditionalFormatting>
  <conditionalFormatting sqref="AH70">
    <cfRule type="expression" dxfId="3363" priority="1143">
      <formula>$I$1&lt;24</formula>
    </cfRule>
  </conditionalFormatting>
  <conditionalFormatting sqref="AI70">
    <cfRule type="expression" dxfId="3362" priority="1142">
      <formula>$I$1&lt;25</formula>
    </cfRule>
  </conditionalFormatting>
  <conditionalFormatting sqref="AJ70">
    <cfRule type="expression" dxfId="3361" priority="1141">
      <formula>$I$1&lt;26</formula>
    </cfRule>
  </conditionalFormatting>
  <conditionalFormatting sqref="AK70">
    <cfRule type="expression" dxfId="3360" priority="1140">
      <formula>$I$1&lt;27</formula>
    </cfRule>
  </conditionalFormatting>
  <conditionalFormatting sqref="AL70">
    <cfRule type="expression" dxfId="3359" priority="1139">
      <formula>$I$1&lt;28</formula>
    </cfRule>
  </conditionalFormatting>
  <conditionalFormatting sqref="AM70">
    <cfRule type="expression" dxfId="3358" priority="1138">
      <formula>$I$1&lt;29</formula>
    </cfRule>
  </conditionalFormatting>
  <conditionalFormatting sqref="AN70">
    <cfRule type="expression" dxfId="3357" priority="1137">
      <formula>$I$1&lt;30</formula>
    </cfRule>
  </conditionalFormatting>
  <conditionalFormatting sqref="AO70">
    <cfRule type="expression" dxfId="3356" priority="1136">
      <formula>$I$1&lt;31</formula>
    </cfRule>
  </conditionalFormatting>
  <conditionalFormatting sqref="AP70">
    <cfRule type="expression" dxfId="3355" priority="1135">
      <formula>$I$1&lt;32</formula>
    </cfRule>
  </conditionalFormatting>
  <conditionalFormatting sqref="AQ70">
    <cfRule type="expression" dxfId="3354" priority="1134">
      <formula>$I$1&lt;33</formula>
    </cfRule>
  </conditionalFormatting>
  <conditionalFormatting sqref="AR70">
    <cfRule type="expression" dxfId="3353" priority="1133">
      <formula>$I$1&lt;34</formula>
    </cfRule>
  </conditionalFormatting>
  <conditionalFormatting sqref="AS70">
    <cfRule type="expression" dxfId="3352" priority="1132">
      <formula>$I$1&lt;35</formula>
    </cfRule>
  </conditionalFormatting>
  <conditionalFormatting sqref="AT70">
    <cfRule type="expression" dxfId="3351" priority="1131">
      <formula>$I$1&lt;36</formula>
    </cfRule>
  </conditionalFormatting>
  <conditionalFormatting sqref="AU70">
    <cfRule type="expression" dxfId="3350" priority="1130">
      <formula>$I$1&lt;37</formula>
    </cfRule>
  </conditionalFormatting>
  <conditionalFormatting sqref="AV70">
    <cfRule type="expression" dxfId="3349" priority="1129">
      <formula>$I$1&lt;38</formula>
    </cfRule>
  </conditionalFormatting>
  <conditionalFormatting sqref="AW70">
    <cfRule type="expression" dxfId="3348" priority="1128">
      <formula>$I$1&lt;39</formula>
    </cfRule>
  </conditionalFormatting>
  <conditionalFormatting sqref="AX70">
    <cfRule type="expression" dxfId="3347" priority="1127">
      <formula>$I$1&lt;40</formula>
    </cfRule>
  </conditionalFormatting>
  <conditionalFormatting sqref="AY70">
    <cfRule type="expression" dxfId="3346" priority="1126">
      <formula>$I$1&lt;41</formula>
    </cfRule>
  </conditionalFormatting>
  <conditionalFormatting sqref="AZ70">
    <cfRule type="expression" dxfId="3345" priority="1125">
      <formula>$I$1&lt;42</formula>
    </cfRule>
  </conditionalFormatting>
  <conditionalFormatting sqref="BA70">
    <cfRule type="expression" dxfId="3344" priority="1124">
      <formula>$I$1&lt;43</formula>
    </cfRule>
  </conditionalFormatting>
  <conditionalFormatting sqref="BB70">
    <cfRule type="expression" dxfId="3343" priority="1123">
      <formula>$I$1&lt;44</formula>
    </cfRule>
  </conditionalFormatting>
  <conditionalFormatting sqref="BC70">
    <cfRule type="expression" dxfId="3342" priority="1122">
      <formula>$I$1&lt;45</formula>
    </cfRule>
  </conditionalFormatting>
  <conditionalFormatting sqref="BD70">
    <cfRule type="expression" dxfId="3341" priority="1121">
      <formula>$I$1&lt;46</formula>
    </cfRule>
  </conditionalFormatting>
  <conditionalFormatting sqref="BE70">
    <cfRule type="expression" dxfId="3340" priority="1120">
      <formula>$I$1&lt;47</formula>
    </cfRule>
  </conditionalFormatting>
  <conditionalFormatting sqref="BF70">
    <cfRule type="expression" dxfId="3339" priority="1119">
      <formula>$I$1&lt;48</formula>
    </cfRule>
  </conditionalFormatting>
  <conditionalFormatting sqref="BG70">
    <cfRule type="expression" dxfId="3338" priority="1118">
      <formula>$I$1&lt;49</formula>
    </cfRule>
  </conditionalFormatting>
  <conditionalFormatting sqref="BH70">
    <cfRule type="expression" dxfId="3337" priority="1117">
      <formula>$I$1&lt;50</formula>
    </cfRule>
  </conditionalFormatting>
  <conditionalFormatting sqref="BI70">
    <cfRule type="expression" dxfId="3336" priority="1116">
      <formula>$I$1&lt;51</formula>
    </cfRule>
  </conditionalFormatting>
  <conditionalFormatting sqref="BJ70">
    <cfRule type="expression" dxfId="3335" priority="1115">
      <formula>$I$1&lt;52</formula>
    </cfRule>
  </conditionalFormatting>
  <conditionalFormatting sqref="BK70">
    <cfRule type="expression" dxfId="3334" priority="1114">
      <formula>$I$1&lt;53</formula>
    </cfRule>
  </conditionalFormatting>
  <conditionalFormatting sqref="BL70">
    <cfRule type="expression" dxfId="3333" priority="1113">
      <formula>$I$1&lt;54</formula>
    </cfRule>
  </conditionalFormatting>
  <conditionalFormatting sqref="BM70">
    <cfRule type="expression" dxfId="3332" priority="1112">
      <formula>$I$1&lt;55</formula>
    </cfRule>
  </conditionalFormatting>
  <conditionalFormatting sqref="BN70">
    <cfRule type="expression" dxfId="3331" priority="1111">
      <formula>$I$1&lt;56</formula>
    </cfRule>
  </conditionalFormatting>
  <conditionalFormatting sqref="BO70">
    <cfRule type="expression" dxfId="3330" priority="1110">
      <formula>$I$1&lt;57</formula>
    </cfRule>
  </conditionalFormatting>
  <conditionalFormatting sqref="BP70">
    <cfRule type="expression" dxfId="3329" priority="1109">
      <formula>$I$1&lt;58</formula>
    </cfRule>
  </conditionalFormatting>
  <conditionalFormatting sqref="BQ70">
    <cfRule type="expression" dxfId="3328" priority="1108">
      <formula>$I$1&lt;59</formula>
    </cfRule>
  </conditionalFormatting>
  <conditionalFormatting sqref="BR70">
    <cfRule type="expression" dxfId="3327" priority="1107">
      <formula>$I$1&lt;60</formula>
    </cfRule>
  </conditionalFormatting>
  <conditionalFormatting sqref="BS70">
    <cfRule type="expression" dxfId="3326" priority="1106">
      <formula>$I$1&lt;61</formula>
    </cfRule>
  </conditionalFormatting>
  <conditionalFormatting sqref="BT70">
    <cfRule type="expression" dxfId="3325" priority="1105">
      <formula>$I$1&lt;62</formula>
    </cfRule>
  </conditionalFormatting>
  <conditionalFormatting sqref="BU70">
    <cfRule type="expression" dxfId="3324" priority="1104">
      <formula>$I$1&lt;63</formula>
    </cfRule>
  </conditionalFormatting>
  <conditionalFormatting sqref="BV70">
    <cfRule type="expression" dxfId="3323" priority="1103">
      <formula>$I$1&lt;64</formula>
    </cfRule>
  </conditionalFormatting>
  <conditionalFormatting sqref="BW70">
    <cfRule type="expression" dxfId="3322" priority="1102">
      <formula>$I$1&lt;65</formula>
    </cfRule>
  </conditionalFormatting>
  <conditionalFormatting sqref="BX70">
    <cfRule type="expression" dxfId="3321" priority="1101">
      <formula>$I$1&lt;66</formula>
    </cfRule>
  </conditionalFormatting>
  <conditionalFormatting sqref="BY70">
    <cfRule type="expression" dxfId="3320" priority="1100">
      <formula>$I$1&lt;67</formula>
    </cfRule>
  </conditionalFormatting>
  <conditionalFormatting sqref="BZ70">
    <cfRule type="expression" dxfId="3319" priority="1099">
      <formula>$I$1&lt;68</formula>
    </cfRule>
  </conditionalFormatting>
  <conditionalFormatting sqref="CA70">
    <cfRule type="expression" dxfId="3318" priority="1098">
      <formula>$I$1&lt;69</formula>
    </cfRule>
  </conditionalFormatting>
  <conditionalFormatting sqref="CB70">
    <cfRule type="expression" dxfId="3317" priority="1097">
      <formula>$I$1&lt;70</formula>
    </cfRule>
  </conditionalFormatting>
  <conditionalFormatting sqref="CC70">
    <cfRule type="expression" dxfId="3316" priority="1096">
      <formula>$I$1&lt;71</formula>
    </cfRule>
  </conditionalFormatting>
  <conditionalFormatting sqref="CD70">
    <cfRule type="expression" dxfId="3315" priority="1095">
      <formula>$I$1&lt;72</formula>
    </cfRule>
  </conditionalFormatting>
  <conditionalFormatting sqref="CE70">
    <cfRule type="expression" dxfId="3314" priority="1094">
      <formula>$I$1&lt;73</formula>
    </cfRule>
  </conditionalFormatting>
  <conditionalFormatting sqref="CF70">
    <cfRule type="expression" dxfId="3313" priority="1093">
      <formula>$I$1&lt;74</formula>
    </cfRule>
  </conditionalFormatting>
  <conditionalFormatting sqref="CG70">
    <cfRule type="expression" dxfId="3312" priority="1092">
      <formula>$I$1&lt;75</formula>
    </cfRule>
  </conditionalFormatting>
  <conditionalFormatting sqref="CH70">
    <cfRule type="expression" dxfId="3311" priority="1091">
      <formula>$I$1&lt;76</formula>
    </cfRule>
  </conditionalFormatting>
  <conditionalFormatting sqref="CI70">
    <cfRule type="expression" dxfId="3310" priority="1090">
      <formula>$I$1&lt;77</formula>
    </cfRule>
  </conditionalFormatting>
  <conditionalFormatting sqref="CJ70">
    <cfRule type="expression" dxfId="3309" priority="1089">
      <formula>$I$1&lt;78</formula>
    </cfRule>
  </conditionalFormatting>
  <conditionalFormatting sqref="CK70">
    <cfRule type="expression" dxfId="3308" priority="1088">
      <formula>$I$1&lt;79</formula>
    </cfRule>
  </conditionalFormatting>
  <conditionalFormatting sqref="CL70">
    <cfRule type="expression" dxfId="3307" priority="1087">
      <formula>$I$1&lt;80</formula>
    </cfRule>
  </conditionalFormatting>
  <conditionalFormatting sqref="CM70">
    <cfRule type="expression" dxfId="3306" priority="1086">
      <formula>$I$1&lt;81</formula>
    </cfRule>
  </conditionalFormatting>
  <conditionalFormatting sqref="CN70">
    <cfRule type="expression" dxfId="3305" priority="1085">
      <formula>$I$1&lt;82</formula>
    </cfRule>
  </conditionalFormatting>
  <conditionalFormatting sqref="CO70">
    <cfRule type="expression" dxfId="3304" priority="1084">
      <formula>$I$1&lt;83</formula>
    </cfRule>
  </conditionalFormatting>
  <conditionalFormatting sqref="CP70">
    <cfRule type="expression" dxfId="3303" priority="1083">
      <formula>$I$1&lt;84</formula>
    </cfRule>
  </conditionalFormatting>
  <conditionalFormatting sqref="CQ70">
    <cfRule type="expression" dxfId="3302" priority="1082">
      <formula>$I$1&lt;85</formula>
    </cfRule>
  </conditionalFormatting>
  <conditionalFormatting sqref="CR70">
    <cfRule type="expression" dxfId="3301" priority="1081">
      <formula>$I$1&lt;86</formula>
    </cfRule>
  </conditionalFormatting>
  <conditionalFormatting sqref="CS70">
    <cfRule type="expression" dxfId="3300" priority="1080">
      <formula>$I$1&lt;87</formula>
    </cfRule>
  </conditionalFormatting>
  <conditionalFormatting sqref="CT70">
    <cfRule type="expression" dxfId="3299" priority="1079">
      <formula>$I$1&lt;88</formula>
    </cfRule>
  </conditionalFormatting>
  <conditionalFormatting sqref="CU70">
    <cfRule type="expression" dxfId="3298" priority="1078">
      <formula>$I$1&lt;89</formula>
    </cfRule>
  </conditionalFormatting>
  <conditionalFormatting sqref="CV70">
    <cfRule type="expression" dxfId="3297" priority="1077">
      <formula>$I$1&lt;90</formula>
    </cfRule>
  </conditionalFormatting>
  <conditionalFormatting sqref="CW70">
    <cfRule type="expression" dxfId="3296" priority="1076">
      <formula>$I$1&lt;91</formula>
    </cfRule>
  </conditionalFormatting>
  <conditionalFormatting sqref="CX70">
    <cfRule type="expression" dxfId="3295" priority="1075">
      <formula>$I$1&lt;92</formula>
    </cfRule>
  </conditionalFormatting>
  <conditionalFormatting sqref="CY70">
    <cfRule type="expression" dxfId="3294" priority="1074">
      <formula>$I$1&lt;93</formula>
    </cfRule>
  </conditionalFormatting>
  <conditionalFormatting sqref="CZ70">
    <cfRule type="expression" dxfId="3293" priority="1073">
      <formula>$I$1&lt;94</formula>
    </cfRule>
  </conditionalFormatting>
  <conditionalFormatting sqref="DA70">
    <cfRule type="expression" dxfId="3292" priority="1072">
      <formula>$I$1&lt;95</formula>
    </cfRule>
  </conditionalFormatting>
  <conditionalFormatting sqref="DB70">
    <cfRule type="expression" dxfId="3291" priority="1071">
      <formula>$I$1&lt;96</formula>
    </cfRule>
  </conditionalFormatting>
  <conditionalFormatting sqref="DC70">
    <cfRule type="expression" dxfId="3290" priority="1070">
      <formula>$I$1&lt;97</formula>
    </cfRule>
  </conditionalFormatting>
  <conditionalFormatting sqref="DD70">
    <cfRule type="expression" dxfId="3289" priority="1069">
      <formula>$I$1&lt;98</formula>
    </cfRule>
  </conditionalFormatting>
  <conditionalFormatting sqref="DE70">
    <cfRule type="expression" dxfId="3288" priority="1068">
      <formula>$I$1&lt;99</formula>
    </cfRule>
  </conditionalFormatting>
  <conditionalFormatting sqref="DF70">
    <cfRule type="expression" dxfId="3287" priority="1067">
      <formula>$I$1&lt;100</formula>
    </cfRule>
  </conditionalFormatting>
  <conditionalFormatting sqref="K78:DF78">
    <cfRule type="expression" dxfId="3286" priority="965">
      <formula>$I$1="Select here"</formula>
    </cfRule>
  </conditionalFormatting>
  <conditionalFormatting sqref="K78">
    <cfRule type="expression" dxfId="3285" priority="1065">
      <formula>$I$1&lt;1</formula>
    </cfRule>
  </conditionalFormatting>
  <conditionalFormatting sqref="L78">
    <cfRule type="expression" dxfId="3284" priority="1064">
      <formula>$I$1&lt;2</formula>
    </cfRule>
  </conditionalFormatting>
  <conditionalFormatting sqref="M78">
    <cfRule type="expression" dxfId="3283" priority="1063">
      <formula>$I$1&lt;3</formula>
    </cfRule>
  </conditionalFormatting>
  <conditionalFormatting sqref="N78">
    <cfRule type="expression" dxfId="3282" priority="1062">
      <formula>$I$1&lt;4</formula>
    </cfRule>
  </conditionalFormatting>
  <conditionalFormatting sqref="O78">
    <cfRule type="expression" dxfId="3281" priority="1061">
      <formula>$I$1&lt;5</formula>
    </cfRule>
  </conditionalFormatting>
  <conditionalFormatting sqref="P78">
    <cfRule type="expression" dxfId="3280" priority="1060">
      <formula>$I$1&lt;6</formula>
    </cfRule>
  </conditionalFormatting>
  <conditionalFormatting sqref="Q78">
    <cfRule type="expression" dxfId="3279" priority="1059">
      <formula>$I$1&lt;7</formula>
    </cfRule>
  </conditionalFormatting>
  <conditionalFormatting sqref="R78">
    <cfRule type="expression" dxfId="3278" priority="1058">
      <formula>$I$1&lt;8</formula>
    </cfRule>
  </conditionalFormatting>
  <conditionalFormatting sqref="S78">
    <cfRule type="expression" dxfId="3277" priority="1057">
      <formula>$I$1&lt;9</formula>
    </cfRule>
  </conditionalFormatting>
  <conditionalFormatting sqref="T78">
    <cfRule type="expression" dxfId="3276" priority="1056">
      <formula>$I$1&lt;10</formula>
    </cfRule>
  </conditionalFormatting>
  <conditionalFormatting sqref="U78">
    <cfRule type="expression" dxfId="3275" priority="1055">
      <formula>$I$1&lt;11</formula>
    </cfRule>
  </conditionalFormatting>
  <conditionalFormatting sqref="V78">
    <cfRule type="expression" dxfId="3274" priority="1054">
      <formula>$I$1&lt;12</formula>
    </cfRule>
  </conditionalFormatting>
  <conditionalFormatting sqref="W78">
    <cfRule type="expression" dxfId="3273" priority="1053">
      <formula>$I$1&lt;13</formula>
    </cfRule>
  </conditionalFormatting>
  <conditionalFormatting sqref="X78">
    <cfRule type="expression" dxfId="3272" priority="1052">
      <formula>$I$1&lt;14</formula>
    </cfRule>
  </conditionalFormatting>
  <conditionalFormatting sqref="Y78">
    <cfRule type="expression" dxfId="3271" priority="1051">
      <formula>$I$1&lt;15</formula>
    </cfRule>
  </conditionalFormatting>
  <conditionalFormatting sqref="Z78">
    <cfRule type="expression" dxfId="3270" priority="1050">
      <formula>$I$1&lt;16</formula>
    </cfRule>
  </conditionalFormatting>
  <conditionalFormatting sqref="AA78">
    <cfRule type="expression" dxfId="3269" priority="1049">
      <formula>$I$1&lt;17</formula>
    </cfRule>
  </conditionalFormatting>
  <conditionalFormatting sqref="AB78">
    <cfRule type="expression" dxfId="3268" priority="1048">
      <formula>$I$1&lt;18</formula>
    </cfRule>
  </conditionalFormatting>
  <conditionalFormatting sqref="AC78">
    <cfRule type="expression" dxfId="3267" priority="1047">
      <formula>$I$1&lt;19</formula>
    </cfRule>
  </conditionalFormatting>
  <conditionalFormatting sqref="AD78">
    <cfRule type="expression" dxfId="3266" priority="1046">
      <formula>$I$1&lt;20</formula>
    </cfRule>
  </conditionalFormatting>
  <conditionalFormatting sqref="AE78">
    <cfRule type="expression" dxfId="3265" priority="1045">
      <formula>$I$1&lt;21</formula>
    </cfRule>
  </conditionalFormatting>
  <conditionalFormatting sqref="AF78">
    <cfRule type="expression" dxfId="3264" priority="1044">
      <formula>$I$1&lt;22</formula>
    </cfRule>
  </conditionalFormatting>
  <conditionalFormatting sqref="AG78">
    <cfRule type="expression" dxfId="3263" priority="1043">
      <formula>$I$1&lt;23</formula>
    </cfRule>
  </conditionalFormatting>
  <conditionalFormatting sqref="AH78">
    <cfRule type="expression" dxfId="3262" priority="1042">
      <formula>$I$1&lt;24</formula>
    </cfRule>
  </conditionalFormatting>
  <conditionalFormatting sqref="AI78">
    <cfRule type="expression" dxfId="3261" priority="1041">
      <formula>$I$1&lt;25</formula>
    </cfRule>
  </conditionalFormatting>
  <conditionalFormatting sqref="AJ78">
    <cfRule type="expression" dxfId="3260" priority="1040">
      <formula>$I$1&lt;26</formula>
    </cfRule>
  </conditionalFormatting>
  <conditionalFormatting sqref="AK78">
    <cfRule type="expression" dxfId="3259" priority="1039">
      <formula>$I$1&lt;27</formula>
    </cfRule>
  </conditionalFormatting>
  <conditionalFormatting sqref="AL78">
    <cfRule type="expression" dxfId="3258" priority="1038">
      <formula>$I$1&lt;28</formula>
    </cfRule>
  </conditionalFormatting>
  <conditionalFormatting sqref="AM78">
    <cfRule type="expression" dxfId="3257" priority="1037">
      <formula>$I$1&lt;29</formula>
    </cfRule>
  </conditionalFormatting>
  <conditionalFormatting sqref="AN78">
    <cfRule type="expression" dxfId="3256" priority="1036">
      <formula>$I$1&lt;30</formula>
    </cfRule>
  </conditionalFormatting>
  <conditionalFormatting sqref="AO78">
    <cfRule type="expression" dxfId="3255" priority="1035">
      <formula>$I$1&lt;31</formula>
    </cfRule>
  </conditionalFormatting>
  <conditionalFormatting sqref="AP78">
    <cfRule type="expression" dxfId="3254" priority="1034">
      <formula>$I$1&lt;32</formula>
    </cfRule>
  </conditionalFormatting>
  <conditionalFormatting sqref="AQ78">
    <cfRule type="expression" dxfId="3253" priority="1033">
      <formula>$I$1&lt;33</formula>
    </cfRule>
  </conditionalFormatting>
  <conditionalFormatting sqref="AR78">
    <cfRule type="expression" dxfId="3252" priority="1032">
      <formula>$I$1&lt;34</formula>
    </cfRule>
  </conditionalFormatting>
  <conditionalFormatting sqref="AS78">
    <cfRule type="expression" dxfId="3251" priority="1031">
      <formula>$I$1&lt;35</formula>
    </cfRule>
  </conditionalFormatting>
  <conditionalFormatting sqref="AT78">
    <cfRule type="expression" dxfId="3250" priority="1030">
      <formula>$I$1&lt;36</formula>
    </cfRule>
  </conditionalFormatting>
  <conditionalFormatting sqref="AU78">
    <cfRule type="expression" dxfId="3249" priority="1029">
      <formula>$I$1&lt;37</formula>
    </cfRule>
  </conditionalFormatting>
  <conditionalFormatting sqref="AV78">
    <cfRule type="expression" dxfId="3248" priority="1028">
      <formula>$I$1&lt;38</formula>
    </cfRule>
  </conditionalFormatting>
  <conditionalFormatting sqref="AW78">
    <cfRule type="expression" dxfId="3247" priority="1027">
      <formula>$I$1&lt;39</formula>
    </cfRule>
  </conditionalFormatting>
  <conditionalFormatting sqref="AX78">
    <cfRule type="expression" dxfId="3246" priority="1026">
      <formula>$I$1&lt;40</formula>
    </cfRule>
  </conditionalFormatting>
  <conditionalFormatting sqref="AY78">
    <cfRule type="expression" dxfId="3245" priority="1025">
      <formula>$I$1&lt;41</formula>
    </cfRule>
  </conditionalFormatting>
  <conditionalFormatting sqref="AZ78">
    <cfRule type="expression" dxfId="3244" priority="1024">
      <formula>$I$1&lt;42</formula>
    </cfRule>
  </conditionalFormatting>
  <conditionalFormatting sqref="BA78">
    <cfRule type="expression" dxfId="3243" priority="1023">
      <formula>$I$1&lt;43</formula>
    </cfRule>
  </conditionalFormatting>
  <conditionalFormatting sqref="BB78">
    <cfRule type="expression" dxfId="3242" priority="1022">
      <formula>$I$1&lt;44</formula>
    </cfRule>
  </conditionalFormatting>
  <conditionalFormatting sqref="BC78">
    <cfRule type="expression" dxfId="3241" priority="1021">
      <formula>$I$1&lt;45</formula>
    </cfRule>
  </conditionalFormatting>
  <conditionalFormatting sqref="BD78">
    <cfRule type="expression" dxfId="3240" priority="1020">
      <formula>$I$1&lt;46</formula>
    </cfRule>
  </conditionalFormatting>
  <conditionalFormatting sqref="BE78">
    <cfRule type="expression" dxfId="3239" priority="1019">
      <formula>$I$1&lt;47</formula>
    </cfRule>
  </conditionalFormatting>
  <conditionalFormatting sqref="BF78">
    <cfRule type="expression" dxfId="3238" priority="1018">
      <formula>$I$1&lt;48</formula>
    </cfRule>
  </conditionalFormatting>
  <conditionalFormatting sqref="BG78">
    <cfRule type="expression" dxfId="3237" priority="1017">
      <formula>$I$1&lt;49</formula>
    </cfRule>
  </conditionalFormatting>
  <conditionalFormatting sqref="BH78">
    <cfRule type="expression" dxfId="3236" priority="1016">
      <formula>$I$1&lt;50</formula>
    </cfRule>
  </conditionalFormatting>
  <conditionalFormatting sqref="BI78">
    <cfRule type="expression" dxfId="3235" priority="1015">
      <formula>$I$1&lt;51</formula>
    </cfRule>
  </conditionalFormatting>
  <conditionalFormatting sqref="BJ78">
    <cfRule type="expression" dxfId="3234" priority="1014">
      <formula>$I$1&lt;52</formula>
    </cfRule>
  </conditionalFormatting>
  <conditionalFormatting sqref="BK78">
    <cfRule type="expression" dxfId="3233" priority="1013">
      <formula>$I$1&lt;53</formula>
    </cfRule>
  </conditionalFormatting>
  <conditionalFormatting sqref="BL78">
    <cfRule type="expression" dxfId="3232" priority="1012">
      <formula>$I$1&lt;54</formula>
    </cfRule>
  </conditionalFormatting>
  <conditionalFormatting sqref="BM78">
    <cfRule type="expression" dxfId="3231" priority="1011">
      <formula>$I$1&lt;55</formula>
    </cfRule>
  </conditionalFormatting>
  <conditionalFormatting sqref="BN78">
    <cfRule type="expression" dxfId="3230" priority="1010">
      <formula>$I$1&lt;56</formula>
    </cfRule>
  </conditionalFormatting>
  <conditionalFormatting sqref="BO78">
    <cfRule type="expression" dxfId="3229" priority="1009">
      <formula>$I$1&lt;57</formula>
    </cfRule>
  </conditionalFormatting>
  <conditionalFormatting sqref="BP78">
    <cfRule type="expression" dxfId="3228" priority="1008">
      <formula>$I$1&lt;58</formula>
    </cfRule>
  </conditionalFormatting>
  <conditionalFormatting sqref="BQ78">
    <cfRule type="expression" dxfId="3227" priority="1007">
      <formula>$I$1&lt;59</formula>
    </cfRule>
  </conditionalFormatting>
  <conditionalFormatting sqref="BR78">
    <cfRule type="expression" dxfId="3226" priority="1006">
      <formula>$I$1&lt;60</formula>
    </cfRule>
  </conditionalFormatting>
  <conditionalFormatting sqref="BS78">
    <cfRule type="expression" dxfId="3225" priority="1005">
      <formula>$I$1&lt;61</formula>
    </cfRule>
  </conditionalFormatting>
  <conditionalFormatting sqref="BT78">
    <cfRule type="expression" dxfId="3224" priority="1004">
      <formula>$I$1&lt;62</formula>
    </cfRule>
  </conditionalFormatting>
  <conditionalFormatting sqref="BU78">
    <cfRule type="expression" dxfId="3223" priority="1003">
      <formula>$I$1&lt;63</formula>
    </cfRule>
  </conditionalFormatting>
  <conditionalFormatting sqref="BV78">
    <cfRule type="expression" dxfId="3222" priority="1002">
      <formula>$I$1&lt;64</formula>
    </cfRule>
  </conditionalFormatting>
  <conditionalFormatting sqref="BW78">
    <cfRule type="expression" dxfId="3221" priority="1001">
      <formula>$I$1&lt;65</formula>
    </cfRule>
  </conditionalFormatting>
  <conditionalFormatting sqref="BX78">
    <cfRule type="expression" dxfId="3220" priority="1000">
      <formula>$I$1&lt;66</formula>
    </cfRule>
  </conditionalFormatting>
  <conditionalFormatting sqref="BY78">
    <cfRule type="expression" dxfId="3219" priority="999">
      <formula>$I$1&lt;67</formula>
    </cfRule>
  </conditionalFormatting>
  <conditionalFormatting sqref="BZ78">
    <cfRule type="expression" dxfId="3218" priority="998">
      <formula>$I$1&lt;68</formula>
    </cfRule>
  </conditionalFormatting>
  <conditionalFormatting sqref="CA78">
    <cfRule type="expression" dxfId="3217" priority="997">
      <formula>$I$1&lt;69</formula>
    </cfRule>
  </conditionalFormatting>
  <conditionalFormatting sqref="CB78">
    <cfRule type="expression" dxfId="3216" priority="996">
      <formula>$I$1&lt;70</formula>
    </cfRule>
  </conditionalFormatting>
  <conditionalFormatting sqref="CC78">
    <cfRule type="expression" dxfId="3215" priority="995">
      <formula>$I$1&lt;71</formula>
    </cfRule>
  </conditionalFormatting>
  <conditionalFormatting sqref="CD78">
    <cfRule type="expression" dxfId="3214" priority="994">
      <formula>$I$1&lt;72</formula>
    </cfRule>
  </conditionalFormatting>
  <conditionalFormatting sqref="CE78">
    <cfRule type="expression" dxfId="3213" priority="993">
      <formula>$I$1&lt;73</formula>
    </cfRule>
  </conditionalFormatting>
  <conditionalFormatting sqref="CF78">
    <cfRule type="expression" dxfId="3212" priority="992">
      <formula>$I$1&lt;74</formula>
    </cfRule>
  </conditionalFormatting>
  <conditionalFormatting sqref="CG78">
    <cfRule type="expression" dxfId="3211" priority="991">
      <formula>$I$1&lt;75</formula>
    </cfRule>
  </conditionalFormatting>
  <conditionalFormatting sqref="CH78">
    <cfRule type="expression" dxfId="3210" priority="990">
      <formula>$I$1&lt;76</formula>
    </cfRule>
  </conditionalFormatting>
  <conditionalFormatting sqref="CI78">
    <cfRule type="expression" dxfId="3209" priority="989">
      <formula>$I$1&lt;77</formula>
    </cfRule>
  </conditionalFormatting>
  <conditionalFormatting sqref="CJ78">
    <cfRule type="expression" dxfId="3208" priority="988">
      <formula>$I$1&lt;78</formula>
    </cfRule>
  </conditionalFormatting>
  <conditionalFormatting sqref="CK78">
    <cfRule type="expression" dxfId="3207" priority="987">
      <formula>$I$1&lt;79</formula>
    </cfRule>
  </conditionalFormatting>
  <conditionalFormatting sqref="CL78">
    <cfRule type="expression" dxfId="3206" priority="986">
      <formula>$I$1&lt;80</formula>
    </cfRule>
  </conditionalFormatting>
  <conditionalFormatting sqref="CM78">
    <cfRule type="expression" dxfId="3205" priority="985">
      <formula>$I$1&lt;81</formula>
    </cfRule>
  </conditionalFormatting>
  <conditionalFormatting sqref="CN78">
    <cfRule type="expression" dxfId="3204" priority="984">
      <formula>$I$1&lt;82</formula>
    </cfRule>
  </conditionalFormatting>
  <conditionalFormatting sqref="CO78">
    <cfRule type="expression" dxfId="3203" priority="983">
      <formula>$I$1&lt;83</formula>
    </cfRule>
  </conditionalFormatting>
  <conditionalFormatting sqref="CP78">
    <cfRule type="expression" dxfId="3202" priority="982">
      <formula>$I$1&lt;84</formula>
    </cfRule>
  </conditionalFormatting>
  <conditionalFormatting sqref="CQ78">
    <cfRule type="expression" dxfId="3201" priority="981">
      <formula>$I$1&lt;85</formula>
    </cfRule>
  </conditionalFormatting>
  <conditionalFormatting sqref="CR78">
    <cfRule type="expression" dxfId="3200" priority="980">
      <formula>$I$1&lt;86</formula>
    </cfRule>
  </conditionalFormatting>
  <conditionalFormatting sqref="CS78">
    <cfRule type="expression" dxfId="3199" priority="979">
      <formula>$I$1&lt;87</formula>
    </cfRule>
  </conditionalFormatting>
  <conditionalFormatting sqref="CT78">
    <cfRule type="expression" dxfId="3198" priority="978">
      <formula>$I$1&lt;88</formula>
    </cfRule>
  </conditionalFormatting>
  <conditionalFormatting sqref="CU78">
    <cfRule type="expression" dxfId="3197" priority="977">
      <formula>$I$1&lt;89</formula>
    </cfRule>
  </conditionalFormatting>
  <conditionalFormatting sqref="CV78">
    <cfRule type="expression" dxfId="3196" priority="976">
      <formula>$I$1&lt;90</formula>
    </cfRule>
  </conditionalFormatting>
  <conditionalFormatting sqref="CW78">
    <cfRule type="expression" dxfId="3195" priority="975">
      <formula>$I$1&lt;91</formula>
    </cfRule>
  </conditionalFormatting>
  <conditionalFormatting sqref="CX78">
    <cfRule type="expression" dxfId="3194" priority="974">
      <formula>$I$1&lt;92</formula>
    </cfRule>
  </conditionalFormatting>
  <conditionalFormatting sqref="CY78">
    <cfRule type="expression" dxfId="3193" priority="973">
      <formula>$I$1&lt;93</formula>
    </cfRule>
  </conditionalFormatting>
  <conditionalFormatting sqref="CZ78">
    <cfRule type="expression" dxfId="3192" priority="972">
      <formula>$I$1&lt;94</formula>
    </cfRule>
  </conditionalFormatting>
  <conditionalFormatting sqref="DA78">
    <cfRule type="expression" dxfId="3191" priority="971">
      <formula>$I$1&lt;95</formula>
    </cfRule>
  </conditionalFormatting>
  <conditionalFormatting sqref="DB78">
    <cfRule type="expression" dxfId="3190" priority="970">
      <formula>$I$1&lt;96</formula>
    </cfRule>
  </conditionalFormatting>
  <conditionalFormatting sqref="DC78">
    <cfRule type="expression" dxfId="3189" priority="969">
      <formula>$I$1&lt;97</formula>
    </cfRule>
  </conditionalFormatting>
  <conditionalFormatting sqref="DD78">
    <cfRule type="expression" dxfId="3188" priority="968">
      <formula>$I$1&lt;98</formula>
    </cfRule>
  </conditionalFormatting>
  <conditionalFormatting sqref="DE78">
    <cfRule type="expression" dxfId="3187" priority="967">
      <formula>$I$1&lt;99</formula>
    </cfRule>
  </conditionalFormatting>
  <conditionalFormatting sqref="DF78">
    <cfRule type="expression" dxfId="3186" priority="966">
      <formula>$I$1&lt;100</formula>
    </cfRule>
  </conditionalFormatting>
  <conditionalFormatting sqref="K135:DF151">
    <cfRule type="expression" dxfId="3185" priority="864">
      <formula>$I$1="Select here"</formula>
    </cfRule>
  </conditionalFormatting>
  <conditionalFormatting sqref="K135:K151 L149:DF149">
    <cfRule type="expression" dxfId="3184" priority="964">
      <formula>$I$1&lt;1</formula>
    </cfRule>
  </conditionalFormatting>
  <conditionalFormatting sqref="L135:L151">
    <cfRule type="expression" dxfId="3183" priority="963">
      <formula>$I$1&lt;2</formula>
    </cfRule>
  </conditionalFormatting>
  <conditionalFormatting sqref="M135:M151">
    <cfRule type="expression" dxfId="3182" priority="962">
      <formula>$I$1&lt;3</formula>
    </cfRule>
  </conditionalFormatting>
  <conditionalFormatting sqref="N135:N151">
    <cfRule type="expression" dxfId="3181" priority="961">
      <formula>$I$1&lt;4</formula>
    </cfRule>
  </conditionalFormatting>
  <conditionalFormatting sqref="O135:O151">
    <cfRule type="expression" dxfId="3180" priority="960">
      <formula>$I$1&lt;5</formula>
    </cfRule>
  </conditionalFormatting>
  <conditionalFormatting sqref="P135:P151">
    <cfRule type="expression" dxfId="3179" priority="959">
      <formula>$I$1&lt;6</formula>
    </cfRule>
  </conditionalFormatting>
  <conditionalFormatting sqref="Q135:Q151">
    <cfRule type="expression" dxfId="3178" priority="958">
      <formula>$I$1&lt;7</formula>
    </cfRule>
  </conditionalFormatting>
  <conditionalFormatting sqref="R135:R151">
    <cfRule type="expression" dxfId="3177" priority="957">
      <formula>$I$1&lt;8</formula>
    </cfRule>
  </conditionalFormatting>
  <conditionalFormatting sqref="S135:S151">
    <cfRule type="expression" dxfId="3176" priority="956">
      <formula>$I$1&lt;9</formula>
    </cfRule>
  </conditionalFormatting>
  <conditionalFormatting sqref="T135:T151">
    <cfRule type="expression" dxfId="3175" priority="955">
      <formula>$I$1&lt;10</formula>
    </cfRule>
  </conditionalFormatting>
  <conditionalFormatting sqref="U135:U151">
    <cfRule type="expression" dxfId="3174" priority="954">
      <formula>$I$1&lt;11</formula>
    </cfRule>
  </conditionalFormatting>
  <conditionalFormatting sqref="V135:V151">
    <cfRule type="expression" dxfId="3173" priority="953">
      <formula>$I$1&lt;12</formula>
    </cfRule>
  </conditionalFormatting>
  <conditionalFormatting sqref="W135:W151">
    <cfRule type="expression" dxfId="3172" priority="952">
      <formula>$I$1&lt;13</formula>
    </cfRule>
  </conditionalFormatting>
  <conditionalFormatting sqref="X135:X151">
    <cfRule type="expression" dxfId="3171" priority="951">
      <formula>$I$1&lt;14</formula>
    </cfRule>
  </conditionalFormatting>
  <conditionalFormatting sqref="Y135:Y151">
    <cfRule type="expression" dxfId="3170" priority="950">
      <formula>$I$1&lt;15</formula>
    </cfRule>
  </conditionalFormatting>
  <conditionalFormatting sqref="Z135:Z151">
    <cfRule type="expression" dxfId="3169" priority="949">
      <formula>$I$1&lt;16</formula>
    </cfRule>
  </conditionalFormatting>
  <conditionalFormatting sqref="AA135:AA151">
    <cfRule type="expression" dxfId="3168" priority="948">
      <formula>$I$1&lt;17</formula>
    </cfRule>
  </conditionalFormatting>
  <conditionalFormatting sqref="AB135:AB151">
    <cfRule type="expression" dxfId="3167" priority="947">
      <formula>$I$1&lt;18</formula>
    </cfRule>
  </conditionalFormatting>
  <conditionalFormatting sqref="AC135:AC151">
    <cfRule type="expression" dxfId="3166" priority="946">
      <formula>$I$1&lt;19</formula>
    </cfRule>
  </conditionalFormatting>
  <conditionalFormatting sqref="AD135:AD151">
    <cfRule type="expression" dxfId="3165" priority="945">
      <formula>$I$1&lt;20</formula>
    </cfRule>
  </conditionalFormatting>
  <conditionalFormatting sqref="AE135:AE151">
    <cfRule type="expression" dxfId="3164" priority="944">
      <formula>$I$1&lt;21</formula>
    </cfRule>
  </conditionalFormatting>
  <conditionalFormatting sqref="AF135:AF151">
    <cfRule type="expression" dxfId="3163" priority="943">
      <formula>$I$1&lt;22</formula>
    </cfRule>
  </conditionalFormatting>
  <conditionalFormatting sqref="AG135:AG151">
    <cfRule type="expression" dxfId="3162" priority="942">
      <formula>$I$1&lt;23</formula>
    </cfRule>
  </conditionalFormatting>
  <conditionalFormatting sqref="AH135:AH151">
    <cfRule type="expression" dxfId="3161" priority="941">
      <formula>$I$1&lt;24</formula>
    </cfRule>
  </conditionalFormatting>
  <conditionalFormatting sqref="AI135:AI151">
    <cfRule type="expression" dxfId="3160" priority="940">
      <formula>$I$1&lt;25</formula>
    </cfRule>
  </conditionalFormatting>
  <conditionalFormatting sqref="AJ135:AJ151">
    <cfRule type="expression" dxfId="3159" priority="939">
      <formula>$I$1&lt;26</formula>
    </cfRule>
  </conditionalFormatting>
  <conditionalFormatting sqref="AK135:AK151">
    <cfRule type="expression" dxfId="3158" priority="938">
      <formula>$I$1&lt;27</formula>
    </cfRule>
  </conditionalFormatting>
  <conditionalFormatting sqref="AL135:AL151">
    <cfRule type="expression" dxfId="3157" priority="937">
      <formula>$I$1&lt;28</formula>
    </cfRule>
  </conditionalFormatting>
  <conditionalFormatting sqref="AM135:AM151">
    <cfRule type="expression" dxfId="3156" priority="936">
      <formula>$I$1&lt;29</formula>
    </cfRule>
  </conditionalFormatting>
  <conditionalFormatting sqref="AN135:AN151">
    <cfRule type="expression" dxfId="3155" priority="935">
      <formula>$I$1&lt;30</formula>
    </cfRule>
  </conditionalFormatting>
  <conditionalFormatting sqref="AO135:AO151">
    <cfRule type="expression" dxfId="3154" priority="934">
      <formula>$I$1&lt;31</formula>
    </cfRule>
  </conditionalFormatting>
  <conditionalFormatting sqref="AP135:AP151">
    <cfRule type="expression" dxfId="3153" priority="933">
      <formula>$I$1&lt;32</formula>
    </cfRule>
  </conditionalFormatting>
  <conditionalFormatting sqref="AQ135:AQ151">
    <cfRule type="expression" dxfId="3152" priority="932">
      <formula>$I$1&lt;33</formula>
    </cfRule>
  </conditionalFormatting>
  <conditionalFormatting sqref="AR135:AR151">
    <cfRule type="expression" dxfId="3151" priority="931">
      <formula>$I$1&lt;34</formula>
    </cfRule>
  </conditionalFormatting>
  <conditionalFormatting sqref="AS135:AS151">
    <cfRule type="expression" dxfId="3150" priority="930">
      <formula>$I$1&lt;35</formula>
    </cfRule>
  </conditionalFormatting>
  <conditionalFormatting sqref="AT135:AT151">
    <cfRule type="expression" dxfId="3149" priority="929">
      <formula>$I$1&lt;36</formula>
    </cfRule>
  </conditionalFormatting>
  <conditionalFormatting sqref="AU135:AU151">
    <cfRule type="expression" dxfId="3148" priority="928">
      <formula>$I$1&lt;37</formula>
    </cfRule>
  </conditionalFormatting>
  <conditionalFormatting sqref="AV135:AV151">
    <cfRule type="expression" dxfId="3147" priority="927">
      <formula>$I$1&lt;38</formula>
    </cfRule>
  </conditionalFormatting>
  <conditionalFormatting sqref="AW135:AW151">
    <cfRule type="expression" dxfId="3146" priority="926">
      <formula>$I$1&lt;39</formula>
    </cfRule>
  </conditionalFormatting>
  <conditionalFormatting sqref="AX135:AX151">
    <cfRule type="expression" dxfId="3145" priority="925">
      <formula>$I$1&lt;40</formula>
    </cfRule>
  </conditionalFormatting>
  <conditionalFormatting sqref="AY135:AY151">
    <cfRule type="expression" dxfId="3144" priority="924">
      <formula>$I$1&lt;41</formula>
    </cfRule>
  </conditionalFormatting>
  <conditionalFormatting sqref="AZ135:AZ151">
    <cfRule type="expression" dxfId="3143" priority="923">
      <formula>$I$1&lt;42</formula>
    </cfRule>
  </conditionalFormatting>
  <conditionalFormatting sqref="BA135:BA151">
    <cfRule type="expression" dxfId="3142" priority="922">
      <formula>$I$1&lt;43</formula>
    </cfRule>
  </conditionalFormatting>
  <conditionalFormatting sqref="BB135:BB151">
    <cfRule type="expression" dxfId="3141" priority="921">
      <formula>$I$1&lt;44</formula>
    </cfRule>
  </conditionalFormatting>
  <conditionalFormatting sqref="BC135:BC151">
    <cfRule type="expression" dxfId="3140" priority="920">
      <formula>$I$1&lt;45</formula>
    </cfRule>
  </conditionalFormatting>
  <conditionalFormatting sqref="BD135:BD151">
    <cfRule type="expression" dxfId="3139" priority="919">
      <formula>$I$1&lt;46</formula>
    </cfRule>
  </conditionalFormatting>
  <conditionalFormatting sqref="BE135:BE151">
    <cfRule type="expression" dxfId="3138" priority="918">
      <formula>$I$1&lt;47</formula>
    </cfRule>
  </conditionalFormatting>
  <conditionalFormatting sqref="BF135:BF151">
    <cfRule type="expression" dxfId="3137" priority="917">
      <formula>$I$1&lt;48</formula>
    </cfRule>
  </conditionalFormatting>
  <conditionalFormatting sqref="BG135:BG151">
    <cfRule type="expression" dxfId="3136" priority="916">
      <formula>$I$1&lt;49</formula>
    </cfRule>
  </conditionalFormatting>
  <conditionalFormatting sqref="BH135:BH151">
    <cfRule type="expression" dxfId="3135" priority="915">
      <formula>$I$1&lt;50</formula>
    </cfRule>
  </conditionalFormatting>
  <conditionalFormatting sqref="BI135:BI151">
    <cfRule type="expression" dxfId="3134" priority="914">
      <formula>$I$1&lt;51</formula>
    </cfRule>
  </conditionalFormatting>
  <conditionalFormatting sqref="BJ135:BJ151">
    <cfRule type="expression" dxfId="3133" priority="913">
      <formula>$I$1&lt;52</formula>
    </cfRule>
  </conditionalFormatting>
  <conditionalFormatting sqref="BK135:BK151">
    <cfRule type="expression" dxfId="3132" priority="912">
      <formula>$I$1&lt;53</formula>
    </cfRule>
  </conditionalFormatting>
  <conditionalFormatting sqref="BL135:BL151">
    <cfRule type="expression" dxfId="3131" priority="911">
      <formula>$I$1&lt;54</formula>
    </cfRule>
  </conditionalFormatting>
  <conditionalFormatting sqref="BM135:BM151">
    <cfRule type="expression" dxfId="3130" priority="910">
      <formula>$I$1&lt;55</formula>
    </cfRule>
  </conditionalFormatting>
  <conditionalFormatting sqref="BN135:BN151">
    <cfRule type="expression" dxfId="3129" priority="909">
      <formula>$I$1&lt;56</formula>
    </cfRule>
  </conditionalFormatting>
  <conditionalFormatting sqref="BO135:BO151">
    <cfRule type="expression" dxfId="3128" priority="908">
      <formula>$I$1&lt;57</formula>
    </cfRule>
  </conditionalFormatting>
  <conditionalFormatting sqref="BP135:BP151">
    <cfRule type="expression" dxfId="3127" priority="907">
      <formula>$I$1&lt;58</formula>
    </cfRule>
  </conditionalFormatting>
  <conditionalFormatting sqref="BQ135:BQ151">
    <cfRule type="expression" dxfId="3126" priority="906">
      <formula>$I$1&lt;59</formula>
    </cfRule>
  </conditionalFormatting>
  <conditionalFormatting sqref="BR135:BR151">
    <cfRule type="expression" dxfId="3125" priority="905">
      <formula>$I$1&lt;60</formula>
    </cfRule>
  </conditionalFormatting>
  <conditionalFormatting sqref="BS135:BS151">
    <cfRule type="expression" dxfId="3124" priority="904">
      <formula>$I$1&lt;61</formula>
    </cfRule>
  </conditionalFormatting>
  <conditionalFormatting sqref="BT135:BT151">
    <cfRule type="expression" dxfId="3123" priority="903">
      <formula>$I$1&lt;62</formula>
    </cfRule>
  </conditionalFormatting>
  <conditionalFormatting sqref="BU135:BU151">
    <cfRule type="expression" dxfId="3122" priority="902">
      <formula>$I$1&lt;63</formula>
    </cfRule>
  </conditionalFormatting>
  <conditionalFormatting sqref="BV135:BV151">
    <cfRule type="expression" dxfId="3121" priority="901">
      <formula>$I$1&lt;64</formula>
    </cfRule>
  </conditionalFormatting>
  <conditionalFormatting sqref="BW135:BW151">
    <cfRule type="expression" dxfId="3120" priority="900">
      <formula>$I$1&lt;65</formula>
    </cfRule>
  </conditionalFormatting>
  <conditionalFormatting sqref="BX135:BX151">
    <cfRule type="expression" dxfId="3119" priority="899">
      <formula>$I$1&lt;66</formula>
    </cfRule>
  </conditionalFormatting>
  <conditionalFormatting sqref="BY135:BY151">
    <cfRule type="expression" dxfId="3118" priority="898">
      <formula>$I$1&lt;67</formula>
    </cfRule>
  </conditionalFormatting>
  <conditionalFormatting sqref="BZ135:BZ151">
    <cfRule type="expression" dxfId="3117" priority="897">
      <formula>$I$1&lt;68</formula>
    </cfRule>
  </conditionalFormatting>
  <conditionalFormatting sqref="CA135:CA151">
    <cfRule type="expression" dxfId="3116" priority="896">
      <formula>$I$1&lt;69</formula>
    </cfRule>
  </conditionalFormatting>
  <conditionalFormatting sqref="CB135:CB151">
    <cfRule type="expression" dxfId="3115" priority="895">
      <formula>$I$1&lt;70</formula>
    </cfRule>
  </conditionalFormatting>
  <conditionalFormatting sqref="CC135:CC151">
    <cfRule type="expression" dxfId="3114" priority="894">
      <formula>$I$1&lt;71</formula>
    </cfRule>
  </conditionalFormatting>
  <conditionalFormatting sqref="CD135:CD151">
    <cfRule type="expression" dxfId="3113" priority="893">
      <formula>$I$1&lt;72</formula>
    </cfRule>
  </conditionalFormatting>
  <conditionalFormatting sqref="CE135:CE151">
    <cfRule type="expression" dxfId="3112" priority="892">
      <formula>$I$1&lt;73</formula>
    </cfRule>
  </conditionalFormatting>
  <conditionalFormatting sqref="CF135:CF151">
    <cfRule type="expression" dxfId="3111" priority="891">
      <formula>$I$1&lt;74</formula>
    </cfRule>
  </conditionalFormatting>
  <conditionalFormatting sqref="CG135:CG151">
    <cfRule type="expression" dxfId="3110" priority="890">
      <formula>$I$1&lt;75</formula>
    </cfRule>
  </conditionalFormatting>
  <conditionalFormatting sqref="CH135:CH151">
    <cfRule type="expression" dxfId="3109" priority="889">
      <formula>$I$1&lt;76</formula>
    </cfRule>
  </conditionalFormatting>
  <conditionalFormatting sqref="CI135:CI151">
    <cfRule type="expression" dxfId="3108" priority="888">
      <formula>$I$1&lt;77</formula>
    </cfRule>
  </conditionalFormatting>
  <conditionalFormatting sqref="CJ135:CJ151">
    <cfRule type="expression" dxfId="3107" priority="887">
      <formula>$I$1&lt;78</formula>
    </cfRule>
  </conditionalFormatting>
  <conditionalFormatting sqref="CK135:CK151">
    <cfRule type="expression" dxfId="3106" priority="886">
      <formula>$I$1&lt;79</formula>
    </cfRule>
  </conditionalFormatting>
  <conditionalFormatting sqref="CL135:CL151">
    <cfRule type="expression" dxfId="3105" priority="885">
      <formula>$I$1&lt;80</formula>
    </cfRule>
  </conditionalFormatting>
  <conditionalFormatting sqref="CM135:CM151">
    <cfRule type="expression" dxfId="3104" priority="884">
      <formula>$I$1&lt;81</formula>
    </cfRule>
  </conditionalFormatting>
  <conditionalFormatting sqref="CN135:CN151">
    <cfRule type="expression" dxfId="3103" priority="883">
      <formula>$I$1&lt;82</formula>
    </cfRule>
  </conditionalFormatting>
  <conditionalFormatting sqref="CO135:CO151">
    <cfRule type="expression" dxfId="3102" priority="882">
      <formula>$I$1&lt;83</formula>
    </cfRule>
  </conditionalFormatting>
  <conditionalFormatting sqref="CP135:CP151">
    <cfRule type="expression" dxfId="3101" priority="881">
      <formula>$I$1&lt;84</formula>
    </cfRule>
  </conditionalFormatting>
  <conditionalFormatting sqref="CQ135:CQ151">
    <cfRule type="expression" dxfId="3100" priority="880">
      <formula>$I$1&lt;85</formula>
    </cfRule>
  </conditionalFormatting>
  <conditionalFormatting sqref="CR135:CR151">
    <cfRule type="expression" dxfId="3099" priority="879">
      <formula>$I$1&lt;86</formula>
    </cfRule>
  </conditionalFormatting>
  <conditionalFormatting sqref="CS135:CS151">
    <cfRule type="expression" dxfId="3098" priority="878">
      <formula>$I$1&lt;87</formula>
    </cfRule>
  </conditionalFormatting>
  <conditionalFormatting sqref="CT135:CT151">
    <cfRule type="expression" dxfId="3097" priority="877">
      <formula>$I$1&lt;88</formula>
    </cfRule>
  </conditionalFormatting>
  <conditionalFormatting sqref="CU135:CU151">
    <cfRule type="expression" dxfId="3096" priority="876">
      <formula>$I$1&lt;89</formula>
    </cfRule>
  </conditionalFormatting>
  <conditionalFormatting sqref="CV135:CV151">
    <cfRule type="expression" dxfId="3095" priority="875">
      <formula>$I$1&lt;90</formula>
    </cfRule>
  </conditionalFormatting>
  <conditionalFormatting sqref="CW135:CW151">
    <cfRule type="expression" dxfId="3094" priority="874">
      <formula>$I$1&lt;91</formula>
    </cfRule>
  </conditionalFormatting>
  <conditionalFormatting sqref="CX135:CX151">
    <cfRule type="expression" dxfId="3093" priority="873">
      <formula>$I$1&lt;92</formula>
    </cfRule>
  </conditionalFormatting>
  <conditionalFormatting sqref="CY135:CY151">
    <cfRule type="expression" dxfId="3092" priority="872">
      <formula>$I$1&lt;93</formula>
    </cfRule>
  </conditionalFormatting>
  <conditionalFormatting sqref="CZ135:CZ151">
    <cfRule type="expression" dxfId="3091" priority="871">
      <formula>$I$1&lt;94</formula>
    </cfRule>
  </conditionalFormatting>
  <conditionalFormatting sqref="DA135:DA151">
    <cfRule type="expression" dxfId="3090" priority="870">
      <formula>$I$1&lt;95</formula>
    </cfRule>
  </conditionalFormatting>
  <conditionalFormatting sqref="DB135:DB151">
    <cfRule type="expression" dxfId="3089" priority="869">
      <formula>$I$1&lt;96</formula>
    </cfRule>
  </conditionalFormatting>
  <conditionalFormatting sqref="DC135:DC151">
    <cfRule type="expression" dxfId="3088" priority="868">
      <formula>$I$1&lt;97</formula>
    </cfRule>
  </conditionalFormatting>
  <conditionalFormatting sqref="DD135:DD151">
    <cfRule type="expression" dxfId="3087" priority="867">
      <formula>$I$1&lt;98</formula>
    </cfRule>
  </conditionalFormatting>
  <conditionalFormatting sqref="DE135:DE151">
    <cfRule type="expression" dxfId="3086" priority="866">
      <formula>$I$1&lt;99</formula>
    </cfRule>
  </conditionalFormatting>
  <conditionalFormatting sqref="DF135:DF151">
    <cfRule type="expression" dxfId="3085" priority="865">
      <formula>$I$1&lt;100</formula>
    </cfRule>
  </conditionalFormatting>
  <conditionalFormatting sqref="K152:DF152">
    <cfRule type="expression" dxfId="3084" priority="763">
      <formula>$I$1="Select here"</formula>
    </cfRule>
  </conditionalFormatting>
  <conditionalFormatting sqref="K152">
    <cfRule type="expression" dxfId="3083" priority="863">
      <formula>$I$1&lt;1</formula>
    </cfRule>
  </conditionalFormatting>
  <conditionalFormatting sqref="L152">
    <cfRule type="expression" dxfId="3082" priority="862">
      <formula>$I$1&lt;2</formula>
    </cfRule>
  </conditionalFormatting>
  <conditionalFormatting sqref="M152">
    <cfRule type="expression" dxfId="3081" priority="861">
      <formula>$I$1&lt;3</formula>
    </cfRule>
  </conditionalFormatting>
  <conditionalFormatting sqref="N152">
    <cfRule type="expression" dxfId="3080" priority="860">
      <formula>$I$1&lt;4</formula>
    </cfRule>
  </conditionalFormatting>
  <conditionalFormatting sqref="O152">
    <cfRule type="expression" dxfId="3079" priority="859">
      <formula>$I$1&lt;5</formula>
    </cfRule>
  </conditionalFormatting>
  <conditionalFormatting sqref="P152">
    <cfRule type="expression" dxfId="3078" priority="858">
      <formula>$I$1&lt;6</formula>
    </cfRule>
  </conditionalFormatting>
  <conditionalFormatting sqref="Q152">
    <cfRule type="expression" dxfId="3077" priority="857">
      <formula>$I$1&lt;7</formula>
    </cfRule>
  </conditionalFormatting>
  <conditionalFormatting sqref="R152">
    <cfRule type="expression" dxfId="3076" priority="856">
      <formula>$I$1&lt;8</formula>
    </cfRule>
  </conditionalFormatting>
  <conditionalFormatting sqref="S152">
    <cfRule type="expression" dxfId="3075" priority="855">
      <formula>$I$1&lt;9</formula>
    </cfRule>
  </conditionalFormatting>
  <conditionalFormatting sqref="T152">
    <cfRule type="expression" dxfId="3074" priority="854">
      <formula>$I$1&lt;10</formula>
    </cfRule>
  </conditionalFormatting>
  <conditionalFormatting sqref="U152">
    <cfRule type="expression" dxfId="3073" priority="853">
      <formula>$I$1&lt;11</formula>
    </cfRule>
  </conditionalFormatting>
  <conditionalFormatting sqref="V152">
    <cfRule type="expression" dxfId="3072" priority="852">
      <formula>$I$1&lt;12</formula>
    </cfRule>
  </conditionalFormatting>
  <conditionalFormatting sqref="W152">
    <cfRule type="expression" dxfId="3071" priority="851">
      <formula>$I$1&lt;13</formula>
    </cfRule>
  </conditionalFormatting>
  <conditionalFormatting sqref="X152">
    <cfRule type="expression" dxfId="3070" priority="850">
      <formula>$I$1&lt;14</formula>
    </cfRule>
  </conditionalFormatting>
  <conditionalFormatting sqref="Y152">
    <cfRule type="expression" dxfId="3069" priority="849">
      <formula>$I$1&lt;15</formula>
    </cfRule>
  </conditionalFormatting>
  <conditionalFormatting sqref="Z152">
    <cfRule type="expression" dxfId="3068" priority="848">
      <formula>$I$1&lt;16</formula>
    </cfRule>
  </conditionalFormatting>
  <conditionalFormatting sqref="AA152">
    <cfRule type="expression" dxfId="3067" priority="847">
      <formula>$I$1&lt;17</formula>
    </cfRule>
  </conditionalFormatting>
  <conditionalFormatting sqref="AB152">
    <cfRule type="expression" dxfId="3066" priority="846">
      <formula>$I$1&lt;18</formula>
    </cfRule>
  </conditionalFormatting>
  <conditionalFormatting sqref="AC152">
    <cfRule type="expression" dxfId="3065" priority="845">
      <formula>$I$1&lt;19</formula>
    </cfRule>
  </conditionalFormatting>
  <conditionalFormatting sqref="AD152">
    <cfRule type="expression" dxfId="3064" priority="844">
      <formula>$I$1&lt;20</formula>
    </cfRule>
  </conditionalFormatting>
  <conditionalFormatting sqref="AE152">
    <cfRule type="expression" dxfId="3063" priority="843">
      <formula>$I$1&lt;21</formula>
    </cfRule>
  </conditionalFormatting>
  <conditionalFormatting sqref="AF152">
    <cfRule type="expression" dxfId="3062" priority="842">
      <formula>$I$1&lt;22</formula>
    </cfRule>
  </conditionalFormatting>
  <conditionalFormatting sqref="AG152">
    <cfRule type="expression" dxfId="3061" priority="841">
      <formula>$I$1&lt;23</formula>
    </cfRule>
  </conditionalFormatting>
  <conditionalFormatting sqref="AH152">
    <cfRule type="expression" dxfId="3060" priority="840">
      <formula>$I$1&lt;24</formula>
    </cfRule>
  </conditionalFormatting>
  <conditionalFormatting sqref="AI152">
    <cfRule type="expression" dxfId="3059" priority="839">
      <formula>$I$1&lt;25</formula>
    </cfRule>
  </conditionalFormatting>
  <conditionalFormatting sqref="AJ152">
    <cfRule type="expression" dxfId="3058" priority="838">
      <formula>$I$1&lt;26</formula>
    </cfRule>
  </conditionalFormatting>
  <conditionalFormatting sqref="AK152">
    <cfRule type="expression" dxfId="3057" priority="837">
      <formula>$I$1&lt;27</formula>
    </cfRule>
  </conditionalFormatting>
  <conditionalFormatting sqref="AL152">
    <cfRule type="expression" dxfId="3056" priority="836">
      <formula>$I$1&lt;28</formula>
    </cfRule>
  </conditionalFormatting>
  <conditionalFormatting sqref="AM152">
    <cfRule type="expression" dxfId="3055" priority="835">
      <formula>$I$1&lt;29</formula>
    </cfRule>
  </conditionalFormatting>
  <conditionalFormatting sqref="AN152">
    <cfRule type="expression" dxfId="3054" priority="834">
      <formula>$I$1&lt;30</formula>
    </cfRule>
  </conditionalFormatting>
  <conditionalFormatting sqref="AO152">
    <cfRule type="expression" dxfId="3053" priority="833">
      <formula>$I$1&lt;31</formula>
    </cfRule>
  </conditionalFormatting>
  <conditionalFormatting sqref="AP152">
    <cfRule type="expression" dxfId="3052" priority="832">
      <formula>$I$1&lt;32</formula>
    </cfRule>
  </conditionalFormatting>
  <conditionalFormatting sqref="AQ152">
    <cfRule type="expression" dxfId="3051" priority="831">
      <formula>$I$1&lt;33</formula>
    </cfRule>
  </conditionalFormatting>
  <conditionalFormatting sqref="AR152">
    <cfRule type="expression" dxfId="3050" priority="830">
      <formula>$I$1&lt;34</formula>
    </cfRule>
  </conditionalFormatting>
  <conditionalFormatting sqref="AS152">
    <cfRule type="expression" dxfId="3049" priority="829">
      <formula>$I$1&lt;35</formula>
    </cfRule>
  </conditionalFormatting>
  <conditionalFormatting sqref="AT152">
    <cfRule type="expression" dxfId="3048" priority="828">
      <formula>$I$1&lt;36</formula>
    </cfRule>
  </conditionalFormatting>
  <conditionalFormatting sqref="AU152">
    <cfRule type="expression" dxfId="3047" priority="827">
      <formula>$I$1&lt;37</formula>
    </cfRule>
  </conditionalFormatting>
  <conditionalFormatting sqref="AV152">
    <cfRule type="expression" dxfId="3046" priority="826">
      <formula>$I$1&lt;38</formula>
    </cfRule>
  </conditionalFormatting>
  <conditionalFormatting sqref="AW152">
    <cfRule type="expression" dxfId="3045" priority="825">
      <formula>$I$1&lt;39</formula>
    </cfRule>
  </conditionalFormatting>
  <conditionalFormatting sqref="AX152">
    <cfRule type="expression" dxfId="3044" priority="824">
      <formula>$I$1&lt;40</formula>
    </cfRule>
  </conditionalFormatting>
  <conditionalFormatting sqref="AY152">
    <cfRule type="expression" dxfId="3043" priority="823">
      <formula>$I$1&lt;41</formula>
    </cfRule>
  </conditionalFormatting>
  <conditionalFormatting sqref="AZ152">
    <cfRule type="expression" dxfId="3042" priority="822">
      <formula>$I$1&lt;42</formula>
    </cfRule>
  </conditionalFormatting>
  <conditionalFormatting sqref="BA152">
    <cfRule type="expression" dxfId="3041" priority="821">
      <formula>$I$1&lt;43</formula>
    </cfRule>
  </conditionalFormatting>
  <conditionalFormatting sqref="BB152">
    <cfRule type="expression" dxfId="3040" priority="820">
      <formula>$I$1&lt;44</formula>
    </cfRule>
  </conditionalFormatting>
  <conditionalFormatting sqref="BC152">
    <cfRule type="expression" dxfId="3039" priority="819">
      <formula>$I$1&lt;45</formula>
    </cfRule>
  </conditionalFormatting>
  <conditionalFormatting sqref="BD152">
    <cfRule type="expression" dxfId="3038" priority="818">
      <formula>$I$1&lt;46</formula>
    </cfRule>
  </conditionalFormatting>
  <conditionalFormatting sqref="BE152">
    <cfRule type="expression" dxfId="3037" priority="817">
      <formula>$I$1&lt;47</formula>
    </cfRule>
  </conditionalFormatting>
  <conditionalFormatting sqref="BF152">
    <cfRule type="expression" dxfId="3036" priority="816">
      <formula>$I$1&lt;48</formula>
    </cfRule>
  </conditionalFormatting>
  <conditionalFormatting sqref="BG152">
    <cfRule type="expression" dxfId="3035" priority="815">
      <formula>$I$1&lt;49</formula>
    </cfRule>
  </conditionalFormatting>
  <conditionalFormatting sqref="BH152">
    <cfRule type="expression" dxfId="3034" priority="814">
      <formula>$I$1&lt;50</formula>
    </cfRule>
  </conditionalFormatting>
  <conditionalFormatting sqref="BI152">
    <cfRule type="expression" dxfId="3033" priority="813">
      <formula>$I$1&lt;51</formula>
    </cfRule>
  </conditionalFormatting>
  <conditionalFormatting sqref="BJ152">
    <cfRule type="expression" dxfId="3032" priority="812">
      <formula>$I$1&lt;52</formula>
    </cfRule>
  </conditionalFormatting>
  <conditionalFormatting sqref="BK152">
    <cfRule type="expression" dxfId="3031" priority="811">
      <formula>$I$1&lt;53</formula>
    </cfRule>
  </conditionalFormatting>
  <conditionalFormatting sqref="BL152">
    <cfRule type="expression" dxfId="3030" priority="810">
      <formula>$I$1&lt;54</formula>
    </cfRule>
  </conditionalFormatting>
  <conditionalFormatting sqref="BM152">
    <cfRule type="expression" dxfId="3029" priority="809">
      <formula>$I$1&lt;55</formula>
    </cfRule>
  </conditionalFormatting>
  <conditionalFormatting sqref="BN152">
    <cfRule type="expression" dxfId="3028" priority="808">
      <formula>$I$1&lt;56</formula>
    </cfRule>
  </conditionalFormatting>
  <conditionalFormatting sqref="BO152">
    <cfRule type="expression" dxfId="3027" priority="807">
      <formula>$I$1&lt;57</formula>
    </cfRule>
  </conditionalFormatting>
  <conditionalFormatting sqref="BP152">
    <cfRule type="expression" dxfId="3026" priority="806">
      <formula>$I$1&lt;58</formula>
    </cfRule>
  </conditionalFormatting>
  <conditionalFormatting sqref="BQ152">
    <cfRule type="expression" dxfId="3025" priority="805">
      <formula>$I$1&lt;59</formula>
    </cfRule>
  </conditionalFormatting>
  <conditionalFormatting sqref="BR152">
    <cfRule type="expression" dxfId="3024" priority="804">
      <formula>$I$1&lt;60</formula>
    </cfRule>
  </conditionalFormatting>
  <conditionalFormatting sqref="BS152">
    <cfRule type="expression" dxfId="3023" priority="803">
      <formula>$I$1&lt;61</formula>
    </cfRule>
  </conditionalFormatting>
  <conditionalFormatting sqref="BT152">
    <cfRule type="expression" dxfId="3022" priority="802">
      <formula>$I$1&lt;62</formula>
    </cfRule>
  </conditionalFormatting>
  <conditionalFormatting sqref="BU152">
    <cfRule type="expression" dxfId="3021" priority="801">
      <formula>$I$1&lt;63</formula>
    </cfRule>
  </conditionalFormatting>
  <conditionalFormatting sqref="BV152">
    <cfRule type="expression" dxfId="3020" priority="800">
      <formula>$I$1&lt;64</formula>
    </cfRule>
  </conditionalFormatting>
  <conditionalFormatting sqref="BW152">
    <cfRule type="expression" dxfId="3019" priority="799">
      <formula>$I$1&lt;65</formula>
    </cfRule>
  </conditionalFormatting>
  <conditionalFormatting sqref="BX152">
    <cfRule type="expression" dxfId="3018" priority="798">
      <formula>$I$1&lt;66</formula>
    </cfRule>
  </conditionalFormatting>
  <conditionalFormatting sqref="BY152">
    <cfRule type="expression" dxfId="3017" priority="797">
      <formula>$I$1&lt;67</formula>
    </cfRule>
  </conditionalFormatting>
  <conditionalFormatting sqref="BZ152">
    <cfRule type="expression" dxfId="3016" priority="796">
      <formula>$I$1&lt;68</formula>
    </cfRule>
  </conditionalFormatting>
  <conditionalFormatting sqref="CA152">
    <cfRule type="expression" dxfId="3015" priority="795">
      <formula>$I$1&lt;69</formula>
    </cfRule>
  </conditionalFormatting>
  <conditionalFormatting sqref="CB152">
    <cfRule type="expression" dxfId="3014" priority="794">
      <formula>$I$1&lt;70</formula>
    </cfRule>
  </conditionalFormatting>
  <conditionalFormatting sqref="CC152">
    <cfRule type="expression" dxfId="3013" priority="793">
      <formula>$I$1&lt;71</formula>
    </cfRule>
  </conditionalFormatting>
  <conditionalFormatting sqref="CD152">
    <cfRule type="expression" dxfId="3012" priority="792">
      <formula>$I$1&lt;72</formula>
    </cfRule>
  </conditionalFormatting>
  <conditionalFormatting sqref="CE152">
    <cfRule type="expression" dxfId="3011" priority="791">
      <formula>$I$1&lt;73</formula>
    </cfRule>
  </conditionalFormatting>
  <conditionalFormatting sqref="CF152">
    <cfRule type="expression" dxfId="3010" priority="790">
      <formula>$I$1&lt;74</formula>
    </cfRule>
  </conditionalFormatting>
  <conditionalFormatting sqref="CG152">
    <cfRule type="expression" dxfId="3009" priority="789">
      <formula>$I$1&lt;75</formula>
    </cfRule>
  </conditionalFormatting>
  <conditionalFormatting sqref="CH152">
    <cfRule type="expression" dxfId="3008" priority="788">
      <formula>$I$1&lt;76</formula>
    </cfRule>
  </conditionalFormatting>
  <conditionalFormatting sqref="CI152">
    <cfRule type="expression" dxfId="3007" priority="787">
      <formula>$I$1&lt;77</formula>
    </cfRule>
  </conditionalFormatting>
  <conditionalFormatting sqref="CJ152">
    <cfRule type="expression" dxfId="3006" priority="786">
      <formula>$I$1&lt;78</formula>
    </cfRule>
  </conditionalFormatting>
  <conditionalFormatting sqref="CK152">
    <cfRule type="expression" dxfId="3005" priority="785">
      <formula>$I$1&lt;79</formula>
    </cfRule>
  </conditionalFormatting>
  <conditionalFormatting sqref="CL152">
    <cfRule type="expression" dxfId="3004" priority="784">
      <formula>$I$1&lt;80</formula>
    </cfRule>
  </conditionalFormatting>
  <conditionalFormatting sqref="CM152">
    <cfRule type="expression" dxfId="3003" priority="783">
      <formula>$I$1&lt;81</formula>
    </cfRule>
  </conditionalFormatting>
  <conditionalFormatting sqref="CN152">
    <cfRule type="expression" dxfId="3002" priority="782">
      <formula>$I$1&lt;82</formula>
    </cfRule>
  </conditionalFormatting>
  <conditionalFormatting sqref="CO152">
    <cfRule type="expression" dxfId="3001" priority="781">
      <formula>$I$1&lt;83</formula>
    </cfRule>
  </conditionalFormatting>
  <conditionalFormatting sqref="CP152">
    <cfRule type="expression" dxfId="3000" priority="780">
      <formula>$I$1&lt;84</formula>
    </cfRule>
  </conditionalFormatting>
  <conditionalFormatting sqref="CQ152">
    <cfRule type="expression" dxfId="2999" priority="779">
      <formula>$I$1&lt;85</formula>
    </cfRule>
  </conditionalFormatting>
  <conditionalFormatting sqref="CR152">
    <cfRule type="expression" dxfId="2998" priority="778">
      <formula>$I$1&lt;86</formula>
    </cfRule>
  </conditionalFormatting>
  <conditionalFormatting sqref="CS152">
    <cfRule type="expression" dxfId="2997" priority="777">
      <formula>$I$1&lt;87</formula>
    </cfRule>
  </conditionalFormatting>
  <conditionalFormatting sqref="CT152">
    <cfRule type="expression" dxfId="2996" priority="776">
      <formula>$I$1&lt;88</formula>
    </cfRule>
  </conditionalFormatting>
  <conditionalFormatting sqref="CU152">
    <cfRule type="expression" dxfId="2995" priority="775">
      <formula>$I$1&lt;89</formula>
    </cfRule>
  </conditionalFormatting>
  <conditionalFormatting sqref="CV152">
    <cfRule type="expression" dxfId="2994" priority="774">
      <formula>$I$1&lt;90</formula>
    </cfRule>
  </conditionalFormatting>
  <conditionalFormatting sqref="CW152">
    <cfRule type="expression" dxfId="2993" priority="773">
      <formula>$I$1&lt;91</formula>
    </cfRule>
  </conditionalFormatting>
  <conditionalFormatting sqref="CX152">
    <cfRule type="expression" dxfId="2992" priority="772">
      <formula>$I$1&lt;92</formula>
    </cfRule>
  </conditionalFormatting>
  <conditionalFormatting sqref="CY152">
    <cfRule type="expression" dxfId="2991" priority="771">
      <formula>$I$1&lt;93</formula>
    </cfRule>
  </conditionalFormatting>
  <conditionalFormatting sqref="CZ152">
    <cfRule type="expression" dxfId="2990" priority="770">
      <formula>$I$1&lt;94</formula>
    </cfRule>
  </conditionalFormatting>
  <conditionalFormatting sqref="DA152">
    <cfRule type="expression" dxfId="2989" priority="769">
      <formula>$I$1&lt;95</formula>
    </cfRule>
  </conditionalFormatting>
  <conditionalFormatting sqref="DB152">
    <cfRule type="expression" dxfId="2988" priority="768">
      <formula>$I$1&lt;96</formula>
    </cfRule>
  </conditionalFormatting>
  <conditionalFormatting sqref="DC152">
    <cfRule type="expression" dxfId="2987" priority="767">
      <formula>$I$1&lt;97</formula>
    </cfRule>
  </conditionalFormatting>
  <conditionalFormatting sqref="DD152">
    <cfRule type="expression" dxfId="2986" priority="766">
      <formula>$I$1&lt;98</formula>
    </cfRule>
  </conditionalFormatting>
  <conditionalFormatting sqref="DE152">
    <cfRule type="expression" dxfId="2985" priority="765">
      <formula>$I$1&lt;99</formula>
    </cfRule>
  </conditionalFormatting>
  <conditionalFormatting sqref="DF152">
    <cfRule type="expression" dxfId="2984" priority="764">
      <formula>$I$1&lt;100</formula>
    </cfRule>
  </conditionalFormatting>
  <conditionalFormatting sqref="K67:DF67">
    <cfRule type="expression" dxfId="2983" priority="249">
      <formula>$I$1="Select here"</formula>
    </cfRule>
  </conditionalFormatting>
  <conditionalFormatting sqref="K34:DF34">
    <cfRule type="expression" dxfId="2982" priority="653">
      <formula>$I$1="Select here"</formula>
    </cfRule>
  </conditionalFormatting>
  <conditionalFormatting sqref="K34:DF34">
    <cfRule type="expression" dxfId="2981" priority="753">
      <formula>$I$1&lt;1</formula>
    </cfRule>
  </conditionalFormatting>
  <conditionalFormatting sqref="L34 N34 P34:R34 T34 V34 X34 Z34:AB34 AD34 AF34 AH34 AJ34:AL34 AN34 AP34 AR34 AT34:AV34 AX34 AZ34 BB34 BD34:BF34 BH34 BJ34 BL34 BN34:BP34 BR34 BT34 BV34 BX34:BZ34 CB34 CD34 CF34 CH34:CJ34 CL34 CN34 CP34 CR34:CT34 CV34 CX34 CZ34 DB34:DD34 DF34">
    <cfRule type="expression" dxfId="2980" priority="752">
      <formula>$I$1&lt;2</formula>
    </cfRule>
  </conditionalFormatting>
  <conditionalFormatting sqref="R34 W34 AB34 AG34 AL34 AQ34 AV34 BA34 BF34 BK34 BP34 BU34 BZ34 CE34 CJ34 CO34 CT34 CY34 DD34 M34">
    <cfRule type="expression" dxfId="2979" priority="751">
      <formula>$I$1&lt;3</formula>
    </cfRule>
  </conditionalFormatting>
  <conditionalFormatting sqref="S34 X34 AC34 AH34 AM34 AR34 AW34 BB34 BG34 BL34 BQ34 BV34 CA34 CF34 CK34 CP34 CU34 CZ34 DE34 N34">
    <cfRule type="expression" dxfId="2978" priority="750">
      <formula>$I$1&lt;4</formula>
    </cfRule>
  </conditionalFormatting>
  <conditionalFormatting sqref="T34 Y34 AD34 AI34 AN34 AS34 AX34 BC34 BH34 BM34 BR34 BW34 CB34 CG34 CL34 CQ34 CV34 DA34 DF34 O34">
    <cfRule type="expression" dxfId="2977" priority="749">
      <formula>$I$1&lt;5</formula>
    </cfRule>
  </conditionalFormatting>
  <conditionalFormatting sqref="P34">
    <cfRule type="expression" dxfId="2976" priority="748">
      <formula>$I$1&lt;6</formula>
    </cfRule>
  </conditionalFormatting>
  <conditionalFormatting sqref="Q34">
    <cfRule type="expression" dxfId="2975" priority="747">
      <formula>$I$1&lt;7</formula>
    </cfRule>
  </conditionalFormatting>
  <conditionalFormatting sqref="R34">
    <cfRule type="expression" dxfId="2974" priority="746">
      <formula>$I$1&lt;8</formula>
    </cfRule>
  </conditionalFormatting>
  <conditionalFormatting sqref="S34">
    <cfRule type="expression" dxfId="2973" priority="745">
      <formula>$I$1&lt;9</formula>
    </cfRule>
  </conditionalFormatting>
  <conditionalFormatting sqref="T34">
    <cfRule type="expression" dxfId="2972" priority="744">
      <formula>$I$1&lt;10</formula>
    </cfRule>
  </conditionalFormatting>
  <conditionalFormatting sqref="U34">
    <cfRule type="expression" dxfId="2971" priority="743">
      <formula>$I$1&lt;11</formula>
    </cfRule>
  </conditionalFormatting>
  <conditionalFormatting sqref="V34">
    <cfRule type="expression" dxfId="2970" priority="742">
      <formula>$I$1&lt;12</formula>
    </cfRule>
  </conditionalFormatting>
  <conditionalFormatting sqref="W34">
    <cfRule type="expression" dxfId="2969" priority="741">
      <formula>$I$1&lt;13</formula>
    </cfRule>
  </conditionalFormatting>
  <conditionalFormatting sqref="X34">
    <cfRule type="expression" dxfId="2968" priority="740">
      <formula>$I$1&lt;14</formula>
    </cfRule>
  </conditionalFormatting>
  <conditionalFormatting sqref="Y34">
    <cfRule type="expression" dxfId="2967" priority="739">
      <formula>$I$1&lt;15</formula>
    </cfRule>
  </conditionalFormatting>
  <conditionalFormatting sqref="Z34">
    <cfRule type="expression" dxfId="2966" priority="738">
      <formula>$I$1&lt;16</formula>
    </cfRule>
  </conditionalFormatting>
  <conditionalFormatting sqref="AA34">
    <cfRule type="expression" dxfId="2965" priority="737">
      <formula>$I$1&lt;17</formula>
    </cfRule>
  </conditionalFormatting>
  <conditionalFormatting sqref="AB34">
    <cfRule type="expression" dxfId="2964" priority="736">
      <formula>$I$1&lt;18</formula>
    </cfRule>
  </conditionalFormatting>
  <conditionalFormatting sqref="AC34">
    <cfRule type="expression" dxfId="2963" priority="735">
      <formula>$I$1&lt;19</formula>
    </cfRule>
  </conditionalFormatting>
  <conditionalFormatting sqref="AD34">
    <cfRule type="expression" dxfId="2962" priority="734">
      <formula>$I$1&lt;20</formula>
    </cfRule>
  </conditionalFormatting>
  <conditionalFormatting sqref="AE34">
    <cfRule type="expression" dxfId="2961" priority="733">
      <formula>$I$1&lt;21</formula>
    </cfRule>
  </conditionalFormatting>
  <conditionalFormatting sqref="AF34">
    <cfRule type="expression" dxfId="2960" priority="732">
      <formula>$I$1&lt;22</formula>
    </cfRule>
  </conditionalFormatting>
  <conditionalFormatting sqref="AG34">
    <cfRule type="expression" dxfId="2959" priority="731">
      <formula>$I$1&lt;23</formula>
    </cfRule>
  </conditionalFormatting>
  <conditionalFormatting sqref="AH34">
    <cfRule type="expression" dxfId="2958" priority="730">
      <formula>$I$1&lt;24</formula>
    </cfRule>
  </conditionalFormatting>
  <conditionalFormatting sqref="AI34">
    <cfRule type="expression" dxfId="2957" priority="729">
      <formula>$I$1&lt;25</formula>
    </cfRule>
  </conditionalFormatting>
  <conditionalFormatting sqref="AJ34">
    <cfRule type="expression" dxfId="2956" priority="728">
      <formula>$I$1&lt;26</formula>
    </cfRule>
  </conditionalFormatting>
  <conditionalFormatting sqref="AK34">
    <cfRule type="expression" dxfId="2955" priority="727">
      <formula>$I$1&lt;27</formula>
    </cfRule>
  </conditionalFormatting>
  <conditionalFormatting sqref="AL34">
    <cfRule type="expression" dxfId="2954" priority="726">
      <formula>$I$1&lt;28</formula>
    </cfRule>
  </conditionalFormatting>
  <conditionalFormatting sqref="AM34">
    <cfRule type="expression" dxfId="2953" priority="725">
      <formula>$I$1&lt;29</formula>
    </cfRule>
  </conditionalFormatting>
  <conditionalFormatting sqref="AN34">
    <cfRule type="expression" dxfId="2952" priority="724">
      <formula>$I$1&lt;30</formula>
    </cfRule>
  </conditionalFormatting>
  <conditionalFormatting sqref="AO34">
    <cfRule type="expression" dxfId="2951" priority="723">
      <formula>$I$1&lt;31</formula>
    </cfRule>
  </conditionalFormatting>
  <conditionalFormatting sqref="AP34">
    <cfRule type="expression" dxfId="2950" priority="722">
      <formula>$I$1&lt;32</formula>
    </cfRule>
  </conditionalFormatting>
  <conditionalFormatting sqref="AQ34">
    <cfRule type="expression" dxfId="2949" priority="721">
      <formula>$I$1&lt;33</formula>
    </cfRule>
  </conditionalFormatting>
  <conditionalFormatting sqref="AR34">
    <cfRule type="expression" dxfId="2948" priority="720">
      <formula>$I$1&lt;34</formula>
    </cfRule>
  </conditionalFormatting>
  <conditionalFormatting sqref="AS34">
    <cfRule type="expression" dxfId="2947" priority="719">
      <formula>$I$1&lt;35</formula>
    </cfRule>
  </conditionalFormatting>
  <conditionalFormatting sqref="AT34">
    <cfRule type="expression" dxfId="2946" priority="718">
      <formula>$I$1&lt;36</formula>
    </cfRule>
  </conditionalFormatting>
  <conditionalFormatting sqref="AU34">
    <cfRule type="expression" dxfId="2945" priority="717">
      <formula>$I$1&lt;37</formula>
    </cfRule>
  </conditionalFormatting>
  <conditionalFormatting sqref="AV34">
    <cfRule type="expression" dxfId="2944" priority="716">
      <formula>$I$1&lt;38</formula>
    </cfRule>
  </conditionalFormatting>
  <conditionalFormatting sqref="AW34">
    <cfRule type="expression" dxfId="2943" priority="715">
      <formula>$I$1&lt;39</formula>
    </cfRule>
  </conditionalFormatting>
  <conditionalFormatting sqref="AX34">
    <cfRule type="expression" dxfId="2942" priority="714">
      <formula>$I$1&lt;40</formula>
    </cfRule>
  </conditionalFormatting>
  <conditionalFormatting sqref="AY34">
    <cfRule type="expression" dxfId="2941" priority="713">
      <formula>$I$1&lt;41</formula>
    </cfRule>
  </conditionalFormatting>
  <conditionalFormatting sqref="AZ34">
    <cfRule type="expression" dxfId="2940" priority="712">
      <formula>$I$1&lt;42</formula>
    </cfRule>
  </conditionalFormatting>
  <conditionalFormatting sqref="BA34">
    <cfRule type="expression" dxfId="2939" priority="711">
      <formula>$I$1&lt;43</formula>
    </cfRule>
  </conditionalFormatting>
  <conditionalFormatting sqref="BB34">
    <cfRule type="expression" dxfId="2938" priority="710">
      <formula>$I$1&lt;44</formula>
    </cfRule>
  </conditionalFormatting>
  <conditionalFormatting sqref="BC34">
    <cfRule type="expression" dxfId="2937" priority="709">
      <formula>$I$1&lt;45</formula>
    </cfRule>
  </conditionalFormatting>
  <conditionalFormatting sqref="BD34">
    <cfRule type="expression" dxfId="2936" priority="708">
      <formula>$I$1&lt;46</formula>
    </cfRule>
  </conditionalFormatting>
  <conditionalFormatting sqref="BE34">
    <cfRule type="expression" dxfId="2935" priority="707">
      <formula>$I$1&lt;47</formula>
    </cfRule>
  </conditionalFormatting>
  <conditionalFormatting sqref="BF34">
    <cfRule type="expression" dxfId="2934" priority="706">
      <formula>$I$1&lt;48</formula>
    </cfRule>
  </conditionalFormatting>
  <conditionalFormatting sqref="BG34">
    <cfRule type="expression" dxfId="2933" priority="705">
      <formula>$I$1&lt;49</formula>
    </cfRule>
  </conditionalFormatting>
  <conditionalFormatting sqref="BH34">
    <cfRule type="expression" dxfId="2932" priority="704">
      <formula>$I$1&lt;50</formula>
    </cfRule>
  </conditionalFormatting>
  <conditionalFormatting sqref="BI34">
    <cfRule type="expression" dxfId="2931" priority="703">
      <formula>$I$1&lt;51</formula>
    </cfRule>
  </conditionalFormatting>
  <conditionalFormatting sqref="BJ34">
    <cfRule type="expression" dxfId="2930" priority="702">
      <formula>$I$1&lt;52</formula>
    </cfRule>
  </conditionalFormatting>
  <conditionalFormatting sqref="BK34">
    <cfRule type="expression" dxfId="2929" priority="701">
      <formula>$I$1&lt;53</formula>
    </cfRule>
  </conditionalFormatting>
  <conditionalFormatting sqref="BL34">
    <cfRule type="expression" dxfId="2928" priority="700">
      <formula>$I$1&lt;54</formula>
    </cfRule>
  </conditionalFormatting>
  <conditionalFormatting sqref="BM34">
    <cfRule type="expression" dxfId="2927" priority="699">
      <formula>$I$1&lt;55</formula>
    </cfRule>
  </conditionalFormatting>
  <conditionalFormatting sqref="BN34">
    <cfRule type="expression" dxfId="2926" priority="698">
      <formula>$I$1&lt;56</formula>
    </cfRule>
  </conditionalFormatting>
  <conditionalFormatting sqref="BO34">
    <cfRule type="expression" dxfId="2925" priority="697">
      <formula>$I$1&lt;57</formula>
    </cfRule>
  </conditionalFormatting>
  <conditionalFormatting sqref="BP34">
    <cfRule type="expression" dxfId="2924" priority="696">
      <formula>$I$1&lt;58</formula>
    </cfRule>
  </conditionalFormatting>
  <conditionalFormatting sqref="BQ34">
    <cfRule type="expression" dxfId="2923" priority="695">
      <formula>$I$1&lt;59</formula>
    </cfRule>
  </conditionalFormatting>
  <conditionalFormatting sqref="BR34">
    <cfRule type="expression" dxfId="2922" priority="694">
      <formula>$I$1&lt;60</formula>
    </cfRule>
  </conditionalFormatting>
  <conditionalFormatting sqref="BS34">
    <cfRule type="expression" dxfId="2921" priority="693">
      <formula>$I$1&lt;61</formula>
    </cfRule>
  </conditionalFormatting>
  <conditionalFormatting sqref="BT34">
    <cfRule type="expression" dxfId="2920" priority="692">
      <formula>$I$1&lt;62</formula>
    </cfRule>
  </conditionalFormatting>
  <conditionalFormatting sqref="BU34">
    <cfRule type="expression" dxfId="2919" priority="691">
      <formula>$I$1&lt;63</formula>
    </cfRule>
  </conditionalFormatting>
  <conditionalFormatting sqref="BV34">
    <cfRule type="expression" dxfId="2918" priority="690">
      <formula>$I$1&lt;64</formula>
    </cfRule>
  </conditionalFormatting>
  <conditionalFormatting sqref="BW34">
    <cfRule type="expression" dxfId="2917" priority="689">
      <formula>$I$1&lt;65</formula>
    </cfRule>
  </conditionalFormatting>
  <conditionalFormatting sqref="BX34">
    <cfRule type="expression" dxfId="2916" priority="688">
      <formula>$I$1&lt;66</formula>
    </cfRule>
  </conditionalFormatting>
  <conditionalFormatting sqref="BY34">
    <cfRule type="expression" dxfId="2915" priority="687">
      <formula>$I$1&lt;67</formula>
    </cfRule>
  </conditionalFormatting>
  <conditionalFormatting sqref="BZ34">
    <cfRule type="expression" dxfId="2914" priority="686">
      <formula>$I$1&lt;68</formula>
    </cfRule>
  </conditionalFormatting>
  <conditionalFormatting sqref="CA34">
    <cfRule type="expression" dxfId="2913" priority="685">
      <formula>$I$1&lt;69</formula>
    </cfRule>
  </conditionalFormatting>
  <conditionalFormatting sqref="CB34">
    <cfRule type="expression" dxfId="2912" priority="684">
      <formula>$I$1&lt;70</formula>
    </cfRule>
  </conditionalFormatting>
  <conditionalFormatting sqref="CC34">
    <cfRule type="expression" dxfId="2911" priority="683">
      <formula>$I$1&lt;71</formula>
    </cfRule>
  </conditionalFormatting>
  <conditionalFormatting sqref="CD34">
    <cfRule type="expression" dxfId="2910" priority="682">
      <formula>$I$1&lt;72</formula>
    </cfRule>
  </conditionalFormatting>
  <conditionalFormatting sqref="CE34">
    <cfRule type="expression" dxfId="2909" priority="681">
      <formula>$I$1&lt;73</formula>
    </cfRule>
  </conditionalFormatting>
  <conditionalFormatting sqref="CF34">
    <cfRule type="expression" dxfId="2908" priority="680">
      <formula>$I$1&lt;74</formula>
    </cfRule>
  </conditionalFormatting>
  <conditionalFormatting sqref="CG34">
    <cfRule type="expression" dxfId="2907" priority="679">
      <formula>$I$1&lt;75</formula>
    </cfRule>
  </conditionalFormatting>
  <conditionalFormatting sqref="CH34">
    <cfRule type="expression" dxfId="2906" priority="678">
      <formula>$I$1&lt;76</formula>
    </cfRule>
  </conditionalFormatting>
  <conditionalFormatting sqref="CI34">
    <cfRule type="expression" dxfId="2905" priority="677">
      <formula>$I$1&lt;77</formula>
    </cfRule>
  </conditionalFormatting>
  <conditionalFormatting sqref="CJ34">
    <cfRule type="expression" dxfId="2904" priority="676">
      <formula>$I$1&lt;78</formula>
    </cfRule>
  </conditionalFormatting>
  <conditionalFormatting sqref="CK34">
    <cfRule type="expression" dxfId="2903" priority="675">
      <formula>$I$1&lt;79</formula>
    </cfRule>
  </conditionalFormatting>
  <conditionalFormatting sqref="CL34">
    <cfRule type="expression" dxfId="2902" priority="674">
      <formula>$I$1&lt;80</formula>
    </cfRule>
  </conditionalFormatting>
  <conditionalFormatting sqref="CM34">
    <cfRule type="expression" dxfId="2901" priority="673">
      <formula>$I$1&lt;81</formula>
    </cfRule>
  </conditionalFormatting>
  <conditionalFormatting sqref="CN34">
    <cfRule type="expression" dxfId="2900" priority="672">
      <formula>$I$1&lt;82</formula>
    </cfRule>
  </conditionalFormatting>
  <conditionalFormatting sqref="CO34">
    <cfRule type="expression" dxfId="2899" priority="671">
      <formula>$I$1&lt;83</formula>
    </cfRule>
  </conditionalFormatting>
  <conditionalFormatting sqref="CP34">
    <cfRule type="expression" dxfId="2898" priority="670">
      <formula>$I$1&lt;84</formula>
    </cfRule>
  </conditionalFormatting>
  <conditionalFormatting sqref="CQ34">
    <cfRule type="expression" dxfId="2897" priority="669">
      <formula>$I$1&lt;85</formula>
    </cfRule>
  </conditionalFormatting>
  <conditionalFormatting sqref="CR34">
    <cfRule type="expression" dxfId="2896" priority="668">
      <formula>$I$1&lt;86</formula>
    </cfRule>
  </conditionalFormatting>
  <conditionalFormatting sqref="CS34">
    <cfRule type="expression" dxfId="2895" priority="667">
      <formula>$I$1&lt;87</formula>
    </cfRule>
  </conditionalFormatting>
  <conditionalFormatting sqref="CT34">
    <cfRule type="expression" dxfId="2894" priority="666">
      <formula>$I$1&lt;88</formula>
    </cfRule>
  </conditionalFormatting>
  <conditionalFormatting sqref="CU34">
    <cfRule type="expression" dxfId="2893" priority="665">
      <formula>$I$1&lt;89</formula>
    </cfRule>
  </conditionalFormatting>
  <conditionalFormatting sqref="CV34">
    <cfRule type="expression" dxfId="2892" priority="664">
      <formula>$I$1&lt;90</formula>
    </cfRule>
  </conditionalFormatting>
  <conditionalFormatting sqref="CW34">
    <cfRule type="expression" dxfId="2891" priority="663">
      <formula>$I$1&lt;91</formula>
    </cfRule>
  </conditionalFormatting>
  <conditionalFormatting sqref="CX34">
    <cfRule type="expression" dxfId="2890" priority="662">
      <formula>$I$1&lt;92</formula>
    </cfRule>
  </conditionalFormatting>
  <conditionalFormatting sqref="CY34">
    <cfRule type="expression" dxfId="2889" priority="661">
      <formula>$I$1&lt;93</formula>
    </cfRule>
  </conditionalFormatting>
  <conditionalFormatting sqref="CZ34">
    <cfRule type="expression" dxfId="2888" priority="660">
      <formula>$I$1&lt;94</formula>
    </cfRule>
  </conditionalFormatting>
  <conditionalFormatting sqref="DA34">
    <cfRule type="expression" dxfId="2887" priority="659">
      <formula>$I$1&lt;95</formula>
    </cfRule>
  </conditionalFormatting>
  <conditionalFormatting sqref="DB34">
    <cfRule type="expression" dxfId="2886" priority="658">
      <formula>$I$1&lt;96</formula>
    </cfRule>
  </conditionalFormatting>
  <conditionalFormatting sqref="DC34">
    <cfRule type="expression" dxfId="2885" priority="657">
      <formula>$I$1&lt;97</formula>
    </cfRule>
  </conditionalFormatting>
  <conditionalFormatting sqref="DD34">
    <cfRule type="expression" dxfId="2884" priority="656">
      <formula>$I$1&lt;98</formula>
    </cfRule>
  </conditionalFormatting>
  <conditionalFormatting sqref="DE34">
    <cfRule type="expression" dxfId="2883" priority="655">
      <formula>$I$1&lt;99</formula>
    </cfRule>
  </conditionalFormatting>
  <conditionalFormatting sqref="DF34">
    <cfRule type="expression" dxfId="2882" priority="654">
      <formula>$I$1&lt;100</formula>
    </cfRule>
  </conditionalFormatting>
  <conditionalFormatting sqref="T28:DF28">
    <cfRule type="expression" dxfId="2881" priority="552">
      <formula>$I$1="Select here"</formula>
    </cfRule>
  </conditionalFormatting>
  <conditionalFormatting sqref="T28:DF28">
    <cfRule type="expression" dxfId="2880" priority="652">
      <formula>$I$1&lt;1</formula>
    </cfRule>
  </conditionalFormatting>
  <conditionalFormatting sqref="V28 X28 Z28:AB28 AD28 AF28 AH28 AJ28:AL28 AN28 AP28 AR28 AT28:AV28 AX28 AZ28 BB28 BD28:BF28 BH28 BJ28 BL28 BN28:BP28 BR28 BT28 BV28 BX28:BZ28 CB28 CD28 CF28 CH28:CJ28 CL28 CN28 CP28 CR28:CT28 CV28 CX28 CZ28 DB28:DD28 DF28 T28">
    <cfRule type="expression" dxfId="2879" priority="651">
      <formula>$I$1&lt;2</formula>
    </cfRule>
  </conditionalFormatting>
  <conditionalFormatting sqref="W28 AB28 AG28 AL28 AQ28 AV28 BA28 BF28 BK28 BP28 BU28 BZ28 CE28 CJ28 CO28 CT28 CY28 DD28">
    <cfRule type="expression" dxfId="2878" priority="650">
      <formula>$I$1&lt;3</formula>
    </cfRule>
  </conditionalFormatting>
  <conditionalFormatting sqref="X28 AC28 AH28 AM28 AR28 AW28 BB28 BG28 BL28 BQ28 BV28 CA28 CF28 CK28 CP28 CU28 CZ28 DE28">
    <cfRule type="expression" dxfId="2877" priority="649">
      <formula>$I$1&lt;4</formula>
    </cfRule>
  </conditionalFormatting>
  <conditionalFormatting sqref="Y28 AD28 AI28 AN28 AS28 AX28 BC28 BH28 BM28 BR28 BW28 CB28 CG28 CL28 CQ28 CV28 DA28 DF28 T28">
    <cfRule type="expression" dxfId="2876" priority="648">
      <formula>$I$1&lt;5</formula>
    </cfRule>
  </conditionalFormatting>
  <conditionalFormatting sqref="T28">
    <cfRule type="expression" dxfId="2875" priority="643">
      <formula>$I$1&lt;10</formula>
    </cfRule>
  </conditionalFormatting>
  <conditionalFormatting sqref="U28">
    <cfRule type="expression" dxfId="2874" priority="642">
      <formula>$I$1&lt;11</formula>
    </cfRule>
  </conditionalFormatting>
  <conditionalFormatting sqref="V28">
    <cfRule type="expression" dxfId="2873" priority="641">
      <formula>$I$1&lt;12</formula>
    </cfRule>
  </conditionalFormatting>
  <conditionalFormatting sqref="W28">
    <cfRule type="expression" dxfId="2872" priority="640">
      <formula>$I$1&lt;13</formula>
    </cfRule>
  </conditionalFormatting>
  <conditionalFormatting sqref="X28">
    <cfRule type="expression" dxfId="2871" priority="639">
      <formula>$I$1&lt;14</formula>
    </cfRule>
  </conditionalFormatting>
  <conditionalFormatting sqref="Y28">
    <cfRule type="expression" dxfId="2870" priority="638">
      <formula>$I$1&lt;15</formula>
    </cfRule>
  </conditionalFormatting>
  <conditionalFormatting sqref="Z28">
    <cfRule type="expression" dxfId="2869" priority="637">
      <formula>$I$1&lt;16</formula>
    </cfRule>
  </conditionalFormatting>
  <conditionalFormatting sqref="AA28">
    <cfRule type="expression" dxfId="2868" priority="636">
      <formula>$I$1&lt;17</formula>
    </cfRule>
  </conditionalFormatting>
  <conditionalFormatting sqref="AB28">
    <cfRule type="expression" dxfId="2867" priority="635">
      <formula>$I$1&lt;18</formula>
    </cfRule>
  </conditionalFormatting>
  <conditionalFormatting sqref="AC28">
    <cfRule type="expression" dxfId="2866" priority="634">
      <formula>$I$1&lt;19</formula>
    </cfRule>
  </conditionalFormatting>
  <conditionalFormatting sqref="AD28">
    <cfRule type="expression" dxfId="2865" priority="633">
      <formula>$I$1&lt;20</formula>
    </cfRule>
  </conditionalFormatting>
  <conditionalFormatting sqref="AE28">
    <cfRule type="expression" dxfId="2864" priority="632">
      <formula>$I$1&lt;21</formula>
    </cfRule>
  </conditionalFormatting>
  <conditionalFormatting sqref="AF28">
    <cfRule type="expression" dxfId="2863" priority="631">
      <formula>$I$1&lt;22</formula>
    </cfRule>
  </conditionalFormatting>
  <conditionalFormatting sqref="AG28">
    <cfRule type="expression" dxfId="2862" priority="630">
      <formula>$I$1&lt;23</formula>
    </cfRule>
  </conditionalFormatting>
  <conditionalFormatting sqref="AH28">
    <cfRule type="expression" dxfId="2861" priority="629">
      <formula>$I$1&lt;24</formula>
    </cfRule>
  </conditionalFormatting>
  <conditionalFormatting sqref="AI28">
    <cfRule type="expression" dxfId="2860" priority="628">
      <formula>$I$1&lt;25</formula>
    </cfRule>
  </conditionalFormatting>
  <conditionalFormatting sqref="AJ28">
    <cfRule type="expression" dxfId="2859" priority="627">
      <formula>$I$1&lt;26</formula>
    </cfRule>
  </conditionalFormatting>
  <conditionalFormatting sqref="AK28">
    <cfRule type="expression" dxfId="2858" priority="626">
      <formula>$I$1&lt;27</formula>
    </cfRule>
  </conditionalFormatting>
  <conditionalFormatting sqref="AL28">
    <cfRule type="expression" dxfId="2857" priority="625">
      <formula>$I$1&lt;28</formula>
    </cfRule>
  </conditionalFormatting>
  <conditionalFormatting sqref="AM28">
    <cfRule type="expression" dxfId="2856" priority="624">
      <formula>$I$1&lt;29</formula>
    </cfRule>
  </conditionalFormatting>
  <conditionalFormatting sqref="AN28">
    <cfRule type="expression" dxfId="2855" priority="623">
      <formula>$I$1&lt;30</formula>
    </cfRule>
  </conditionalFormatting>
  <conditionalFormatting sqref="AO28">
    <cfRule type="expression" dxfId="2854" priority="622">
      <formula>$I$1&lt;31</formula>
    </cfRule>
  </conditionalFormatting>
  <conditionalFormatting sqref="AP28">
    <cfRule type="expression" dxfId="2853" priority="621">
      <formula>$I$1&lt;32</formula>
    </cfRule>
  </conditionalFormatting>
  <conditionalFormatting sqref="AQ28">
    <cfRule type="expression" dxfId="2852" priority="620">
      <formula>$I$1&lt;33</formula>
    </cfRule>
  </conditionalFormatting>
  <conditionalFormatting sqref="AR28">
    <cfRule type="expression" dxfId="2851" priority="619">
      <formula>$I$1&lt;34</formula>
    </cfRule>
  </conditionalFormatting>
  <conditionalFormatting sqref="AS28">
    <cfRule type="expression" dxfId="2850" priority="618">
      <formula>$I$1&lt;35</formula>
    </cfRule>
  </conditionalFormatting>
  <conditionalFormatting sqref="AT28">
    <cfRule type="expression" dxfId="2849" priority="617">
      <formula>$I$1&lt;36</formula>
    </cfRule>
  </conditionalFormatting>
  <conditionalFormatting sqref="AU28">
    <cfRule type="expression" dxfId="2848" priority="616">
      <formula>$I$1&lt;37</formula>
    </cfRule>
  </conditionalFormatting>
  <conditionalFormatting sqref="AV28">
    <cfRule type="expression" dxfId="2847" priority="615">
      <formula>$I$1&lt;38</formula>
    </cfRule>
  </conditionalFormatting>
  <conditionalFormatting sqref="AW28">
    <cfRule type="expression" dxfId="2846" priority="614">
      <formula>$I$1&lt;39</formula>
    </cfRule>
  </conditionalFormatting>
  <conditionalFormatting sqref="AX28">
    <cfRule type="expression" dxfId="2845" priority="613">
      <formula>$I$1&lt;40</formula>
    </cfRule>
  </conditionalFormatting>
  <conditionalFormatting sqref="AY28">
    <cfRule type="expression" dxfId="2844" priority="612">
      <formula>$I$1&lt;41</formula>
    </cfRule>
  </conditionalFormatting>
  <conditionalFormatting sqref="AZ28">
    <cfRule type="expression" dxfId="2843" priority="611">
      <formula>$I$1&lt;42</formula>
    </cfRule>
  </conditionalFormatting>
  <conditionalFormatting sqref="BA28">
    <cfRule type="expression" dxfId="2842" priority="610">
      <formula>$I$1&lt;43</formula>
    </cfRule>
  </conditionalFormatting>
  <conditionalFormatting sqref="BB28">
    <cfRule type="expression" dxfId="2841" priority="609">
      <formula>$I$1&lt;44</formula>
    </cfRule>
  </conditionalFormatting>
  <conditionalFormatting sqref="BC28">
    <cfRule type="expression" dxfId="2840" priority="608">
      <formula>$I$1&lt;45</formula>
    </cfRule>
  </conditionalFormatting>
  <conditionalFormatting sqref="BD28">
    <cfRule type="expression" dxfId="2839" priority="607">
      <formula>$I$1&lt;46</formula>
    </cfRule>
  </conditionalFormatting>
  <conditionalFormatting sqref="BE28">
    <cfRule type="expression" dxfId="2838" priority="606">
      <formula>$I$1&lt;47</formula>
    </cfRule>
  </conditionalFormatting>
  <conditionalFormatting sqref="BF28">
    <cfRule type="expression" dxfId="2837" priority="605">
      <formula>$I$1&lt;48</formula>
    </cfRule>
  </conditionalFormatting>
  <conditionalFormatting sqref="BG28">
    <cfRule type="expression" dxfId="2836" priority="604">
      <formula>$I$1&lt;49</formula>
    </cfRule>
  </conditionalFormatting>
  <conditionalFormatting sqref="BH28">
    <cfRule type="expression" dxfId="2835" priority="603">
      <formula>$I$1&lt;50</formula>
    </cfRule>
  </conditionalFormatting>
  <conditionalFormatting sqref="BI28">
    <cfRule type="expression" dxfId="2834" priority="602">
      <formula>$I$1&lt;51</formula>
    </cfRule>
  </conditionalFormatting>
  <conditionalFormatting sqref="BJ28">
    <cfRule type="expression" dxfId="2833" priority="601">
      <formula>$I$1&lt;52</formula>
    </cfRule>
  </conditionalFormatting>
  <conditionalFormatting sqref="BK28">
    <cfRule type="expression" dxfId="2832" priority="600">
      <formula>$I$1&lt;53</formula>
    </cfRule>
  </conditionalFormatting>
  <conditionalFormatting sqref="BL28">
    <cfRule type="expression" dxfId="2831" priority="599">
      <formula>$I$1&lt;54</formula>
    </cfRule>
  </conditionalFormatting>
  <conditionalFormatting sqref="BM28">
    <cfRule type="expression" dxfId="2830" priority="598">
      <formula>$I$1&lt;55</formula>
    </cfRule>
  </conditionalFormatting>
  <conditionalFormatting sqref="BN28">
    <cfRule type="expression" dxfId="2829" priority="597">
      <formula>$I$1&lt;56</formula>
    </cfRule>
  </conditionalFormatting>
  <conditionalFormatting sqref="BO28">
    <cfRule type="expression" dxfId="2828" priority="596">
      <formula>$I$1&lt;57</formula>
    </cfRule>
  </conditionalFormatting>
  <conditionalFormatting sqref="BP28">
    <cfRule type="expression" dxfId="2827" priority="595">
      <formula>$I$1&lt;58</formula>
    </cfRule>
  </conditionalFormatting>
  <conditionalFormatting sqref="BQ28">
    <cfRule type="expression" dxfId="2826" priority="594">
      <formula>$I$1&lt;59</formula>
    </cfRule>
  </conditionalFormatting>
  <conditionalFormatting sqref="BR28">
    <cfRule type="expression" dxfId="2825" priority="593">
      <formula>$I$1&lt;60</formula>
    </cfRule>
  </conditionalFormatting>
  <conditionalFormatting sqref="BS28">
    <cfRule type="expression" dxfId="2824" priority="592">
      <formula>$I$1&lt;61</formula>
    </cfRule>
  </conditionalFormatting>
  <conditionalFormatting sqref="BT28">
    <cfRule type="expression" dxfId="2823" priority="591">
      <formula>$I$1&lt;62</formula>
    </cfRule>
  </conditionalFormatting>
  <conditionalFormatting sqref="BU28">
    <cfRule type="expression" dxfId="2822" priority="590">
      <formula>$I$1&lt;63</formula>
    </cfRule>
  </conditionalFormatting>
  <conditionalFormatting sqref="BV28">
    <cfRule type="expression" dxfId="2821" priority="589">
      <formula>$I$1&lt;64</formula>
    </cfRule>
  </conditionalFormatting>
  <conditionalFormatting sqref="BW28">
    <cfRule type="expression" dxfId="2820" priority="588">
      <formula>$I$1&lt;65</formula>
    </cfRule>
  </conditionalFormatting>
  <conditionalFormatting sqref="BX28">
    <cfRule type="expression" dxfId="2819" priority="587">
      <formula>$I$1&lt;66</formula>
    </cfRule>
  </conditionalFormatting>
  <conditionalFormatting sqref="BY28">
    <cfRule type="expression" dxfId="2818" priority="586">
      <formula>$I$1&lt;67</formula>
    </cfRule>
  </conditionalFormatting>
  <conditionalFormatting sqref="BZ28">
    <cfRule type="expression" dxfId="2817" priority="585">
      <formula>$I$1&lt;68</formula>
    </cfRule>
  </conditionalFormatting>
  <conditionalFormatting sqref="CA28">
    <cfRule type="expression" dxfId="2816" priority="584">
      <formula>$I$1&lt;69</formula>
    </cfRule>
  </conditionalFormatting>
  <conditionalFormatting sqref="CB28">
    <cfRule type="expression" dxfId="2815" priority="583">
      <formula>$I$1&lt;70</formula>
    </cfRule>
  </conditionalFormatting>
  <conditionalFormatting sqref="CC28">
    <cfRule type="expression" dxfId="2814" priority="582">
      <formula>$I$1&lt;71</formula>
    </cfRule>
  </conditionalFormatting>
  <conditionalFormatting sqref="CD28">
    <cfRule type="expression" dxfId="2813" priority="581">
      <formula>$I$1&lt;72</formula>
    </cfRule>
  </conditionalFormatting>
  <conditionalFormatting sqref="CE28">
    <cfRule type="expression" dxfId="2812" priority="580">
      <formula>$I$1&lt;73</formula>
    </cfRule>
  </conditionalFormatting>
  <conditionalFormatting sqref="CF28">
    <cfRule type="expression" dxfId="2811" priority="579">
      <formula>$I$1&lt;74</formula>
    </cfRule>
  </conditionalFormatting>
  <conditionalFormatting sqref="CG28">
    <cfRule type="expression" dxfId="2810" priority="578">
      <formula>$I$1&lt;75</formula>
    </cfRule>
  </conditionalFormatting>
  <conditionalFormatting sqref="CH28">
    <cfRule type="expression" dxfId="2809" priority="577">
      <formula>$I$1&lt;76</formula>
    </cfRule>
  </conditionalFormatting>
  <conditionalFormatting sqref="CI28">
    <cfRule type="expression" dxfId="2808" priority="576">
      <formula>$I$1&lt;77</formula>
    </cfRule>
  </conditionalFormatting>
  <conditionalFormatting sqref="CJ28">
    <cfRule type="expression" dxfId="2807" priority="575">
      <formula>$I$1&lt;78</formula>
    </cfRule>
  </conditionalFormatting>
  <conditionalFormatting sqref="CK28">
    <cfRule type="expression" dxfId="2806" priority="574">
      <formula>$I$1&lt;79</formula>
    </cfRule>
  </conditionalFormatting>
  <conditionalFormatting sqref="CL28">
    <cfRule type="expression" dxfId="2805" priority="573">
      <formula>$I$1&lt;80</formula>
    </cfRule>
  </conditionalFormatting>
  <conditionalFormatting sqref="CM28">
    <cfRule type="expression" dxfId="2804" priority="572">
      <formula>$I$1&lt;81</formula>
    </cfRule>
  </conditionalFormatting>
  <conditionalFormatting sqref="CN28">
    <cfRule type="expression" dxfId="2803" priority="571">
      <formula>$I$1&lt;82</formula>
    </cfRule>
  </conditionalFormatting>
  <conditionalFormatting sqref="CO28">
    <cfRule type="expression" dxfId="2802" priority="570">
      <formula>$I$1&lt;83</formula>
    </cfRule>
  </conditionalFormatting>
  <conditionalFormatting sqref="CP28">
    <cfRule type="expression" dxfId="2801" priority="569">
      <formula>$I$1&lt;84</formula>
    </cfRule>
  </conditionalFormatting>
  <conditionalFormatting sqref="CQ28">
    <cfRule type="expression" dxfId="2800" priority="568">
      <formula>$I$1&lt;85</formula>
    </cfRule>
  </conditionalFormatting>
  <conditionalFormatting sqref="CR28">
    <cfRule type="expression" dxfId="2799" priority="567">
      <formula>$I$1&lt;86</formula>
    </cfRule>
  </conditionalFormatting>
  <conditionalFormatting sqref="CS28">
    <cfRule type="expression" dxfId="2798" priority="566">
      <formula>$I$1&lt;87</formula>
    </cfRule>
  </conditionalFormatting>
  <conditionalFormatting sqref="CT28">
    <cfRule type="expression" dxfId="2797" priority="565">
      <formula>$I$1&lt;88</formula>
    </cfRule>
  </conditionalFormatting>
  <conditionalFormatting sqref="CU28">
    <cfRule type="expression" dxfId="2796" priority="564">
      <formula>$I$1&lt;89</formula>
    </cfRule>
  </conditionalFormatting>
  <conditionalFormatting sqref="CV28">
    <cfRule type="expression" dxfId="2795" priority="563">
      <formula>$I$1&lt;90</formula>
    </cfRule>
  </conditionalFormatting>
  <conditionalFormatting sqref="CW28">
    <cfRule type="expression" dxfId="2794" priority="562">
      <formula>$I$1&lt;91</formula>
    </cfRule>
  </conditionalFormatting>
  <conditionalFormatting sqref="CX28">
    <cfRule type="expression" dxfId="2793" priority="561">
      <formula>$I$1&lt;92</formula>
    </cfRule>
  </conditionalFormatting>
  <conditionalFormatting sqref="CY28">
    <cfRule type="expression" dxfId="2792" priority="560">
      <formula>$I$1&lt;93</formula>
    </cfRule>
  </conditionalFormatting>
  <conditionalFormatting sqref="CZ28">
    <cfRule type="expression" dxfId="2791" priority="559">
      <formula>$I$1&lt;94</formula>
    </cfRule>
  </conditionalFormatting>
  <conditionalFormatting sqref="DA28">
    <cfRule type="expression" dxfId="2790" priority="558">
      <formula>$I$1&lt;95</formula>
    </cfRule>
  </conditionalFormatting>
  <conditionalFormatting sqref="DB28">
    <cfRule type="expression" dxfId="2789" priority="557">
      <formula>$I$1&lt;96</formula>
    </cfRule>
  </conditionalFormatting>
  <conditionalFormatting sqref="DC28">
    <cfRule type="expression" dxfId="2788" priority="556">
      <formula>$I$1&lt;97</formula>
    </cfRule>
  </conditionalFormatting>
  <conditionalFormatting sqref="DD28">
    <cfRule type="expression" dxfId="2787" priority="555">
      <formula>$I$1&lt;98</formula>
    </cfRule>
  </conditionalFormatting>
  <conditionalFormatting sqref="DE28">
    <cfRule type="expression" dxfId="2786" priority="554">
      <formula>$I$1&lt;99</formula>
    </cfRule>
  </conditionalFormatting>
  <conditionalFormatting sqref="DF28">
    <cfRule type="expression" dxfId="2785" priority="553">
      <formula>$I$1&lt;100</formula>
    </cfRule>
  </conditionalFormatting>
  <conditionalFormatting sqref="K59:DF59">
    <cfRule type="expression" dxfId="2784" priority="451">
      <formula>$I$1="Select here"</formula>
    </cfRule>
  </conditionalFormatting>
  <conditionalFormatting sqref="K59:DF59">
    <cfRule type="expression" dxfId="2783" priority="551">
      <formula>$I$1&lt;1</formula>
    </cfRule>
  </conditionalFormatting>
  <conditionalFormatting sqref="L59 N59 P59:R59 T59 V59 X59 Z59:AB59 AD59 AF59 AH59 AJ59:AL59 AN59 AP59 AR59 AT59:AV59 AX59 AZ59 BB59 BD59:BF59 BH59 BJ59 BL59 BN59:BP59 BR59 BT59 BV59 BX59:BZ59 CB59 CD59 CF59 CH59:CJ59 CL59 CN59 CP59 CR59:CT59 CV59 CX59 CZ59 DB59:DD59 DF59">
    <cfRule type="expression" dxfId="2782" priority="550">
      <formula>$I$1&lt;2</formula>
    </cfRule>
  </conditionalFormatting>
  <conditionalFormatting sqref="R59 W59 AB59 AG59 AL59 AQ59 AV59 BA59 BF59 BK59 BP59 BU59 BZ59 CE59 CJ59 CO59 CT59 CY59 DD59 M59">
    <cfRule type="expression" dxfId="2781" priority="549">
      <formula>$I$1&lt;3</formula>
    </cfRule>
  </conditionalFormatting>
  <conditionalFormatting sqref="S59 X59 AC59 AH59 AM59 AR59 AW59 BB59 BG59 BL59 BQ59 BV59 CA59 CF59 CK59 CP59 CU59 CZ59 DE59 N59">
    <cfRule type="expression" dxfId="2780" priority="548">
      <formula>$I$1&lt;4</formula>
    </cfRule>
  </conditionalFormatting>
  <conditionalFormatting sqref="T59 Y59 AD59 AI59 AN59 AS59 AX59 BC59 BH59 BM59 BR59 BW59 CB59 CG59 CL59 CQ59 CV59 DA59 DF59 O59">
    <cfRule type="expression" dxfId="2779" priority="547">
      <formula>$I$1&lt;5</formula>
    </cfRule>
  </conditionalFormatting>
  <conditionalFormatting sqref="P59">
    <cfRule type="expression" dxfId="2778" priority="546">
      <formula>$I$1&lt;6</formula>
    </cfRule>
  </conditionalFormatting>
  <conditionalFormatting sqref="Q59">
    <cfRule type="expression" dxfId="2777" priority="545">
      <formula>$I$1&lt;7</formula>
    </cfRule>
  </conditionalFormatting>
  <conditionalFormatting sqref="R59">
    <cfRule type="expression" dxfId="2776" priority="544">
      <formula>$I$1&lt;8</formula>
    </cfRule>
  </conditionalFormatting>
  <conditionalFormatting sqref="S59">
    <cfRule type="expression" dxfId="2775" priority="543">
      <formula>$I$1&lt;9</formula>
    </cfRule>
  </conditionalFormatting>
  <conditionalFormatting sqref="T59">
    <cfRule type="expression" dxfId="2774" priority="542">
      <formula>$I$1&lt;10</formula>
    </cfRule>
  </conditionalFormatting>
  <conditionalFormatting sqref="U59">
    <cfRule type="expression" dxfId="2773" priority="541">
      <formula>$I$1&lt;11</formula>
    </cfRule>
  </conditionalFormatting>
  <conditionalFormatting sqref="V59">
    <cfRule type="expression" dxfId="2772" priority="540">
      <formula>$I$1&lt;12</formula>
    </cfRule>
  </conditionalFormatting>
  <conditionalFormatting sqref="W59">
    <cfRule type="expression" dxfId="2771" priority="539">
      <formula>$I$1&lt;13</formula>
    </cfRule>
  </conditionalFormatting>
  <conditionalFormatting sqref="X59">
    <cfRule type="expression" dxfId="2770" priority="538">
      <formula>$I$1&lt;14</formula>
    </cfRule>
  </conditionalFormatting>
  <conditionalFormatting sqref="Y59">
    <cfRule type="expression" dxfId="2769" priority="537">
      <formula>$I$1&lt;15</formula>
    </cfRule>
  </conditionalFormatting>
  <conditionalFormatting sqref="Z59">
    <cfRule type="expression" dxfId="2768" priority="536">
      <formula>$I$1&lt;16</formula>
    </cfRule>
  </conditionalFormatting>
  <conditionalFormatting sqref="AA59">
    <cfRule type="expression" dxfId="2767" priority="535">
      <formula>$I$1&lt;17</formula>
    </cfRule>
  </conditionalFormatting>
  <conditionalFormatting sqref="AB59">
    <cfRule type="expression" dxfId="2766" priority="534">
      <formula>$I$1&lt;18</formula>
    </cfRule>
  </conditionalFormatting>
  <conditionalFormatting sqref="AC59">
    <cfRule type="expression" dxfId="2765" priority="533">
      <formula>$I$1&lt;19</formula>
    </cfRule>
  </conditionalFormatting>
  <conditionalFormatting sqref="AD59">
    <cfRule type="expression" dxfId="2764" priority="532">
      <formula>$I$1&lt;20</formula>
    </cfRule>
  </conditionalFormatting>
  <conditionalFormatting sqref="AE59">
    <cfRule type="expression" dxfId="2763" priority="531">
      <formula>$I$1&lt;21</formula>
    </cfRule>
  </conditionalFormatting>
  <conditionalFormatting sqref="AF59">
    <cfRule type="expression" dxfId="2762" priority="530">
      <formula>$I$1&lt;22</formula>
    </cfRule>
  </conditionalFormatting>
  <conditionalFormatting sqref="AG59">
    <cfRule type="expression" dxfId="2761" priority="529">
      <formula>$I$1&lt;23</formula>
    </cfRule>
  </conditionalFormatting>
  <conditionalFormatting sqref="AH59">
    <cfRule type="expression" dxfId="2760" priority="528">
      <formula>$I$1&lt;24</formula>
    </cfRule>
  </conditionalFormatting>
  <conditionalFormatting sqref="AI59">
    <cfRule type="expression" dxfId="2759" priority="527">
      <formula>$I$1&lt;25</formula>
    </cfRule>
  </conditionalFormatting>
  <conditionalFormatting sqref="AJ59">
    <cfRule type="expression" dxfId="2758" priority="526">
      <formula>$I$1&lt;26</formula>
    </cfRule>
  </conditionalFormatting>
  <conditionalFormatting sqref="AK59">
    <cfRule type="expression" dxfId="2757" priority="525">
      <formula>$I$1&lt;27</formula>
    </cfRule>
  </conditionalFormatting>
  <conditionalFormatting sqref="AL59">
    <cfRule type="expression" dxfId="2756" priority="524">
      <formula>$I$1&lt;28</formula>
    </cfRule>
  </conditionalFormatting>
  <conditionalFormatting sqref="AM59">
    <cfRule type="expression" dxfId="2755" priority="523">
      <formula>$I$1&lt;29</formula>
    </cfRule>
  </conditionalFormatting>
  <conditionalFormatting sqref="AN59">
    <cfRule type="expression" dxfId="2754" priority="522">
      <formula>$I$1&lt;30</formula>
    </cfRule>
  </conditionalFormatting>
  <conditionalFormatting sqref="AO59">
    <cfRule type="expression" dxfId="2753" priority="521">
      <formula>$I$1&lt;31</formula>
    </cfRule>
  </conditionalFormatting>
  <conditionalFormatting sqref="AP59">
    <cfRule type="expression" dxfId="2752" priority="520">
      <formula>$I$1&lt;32</formula>
    </cfRule>
  </conditionalFormatting>
  <conditionalFormatting sqref="AQ59">
    <cfRule type="expression" dxfId="2751" priority="519">
      <formula>$I$1&lt;33</formula>
    </cfRule>
  </conditionalFormatting>
  <conditionalFormatting sqref="AR59">
    <cfRule type="expression" dxfId="2750" priority="518">
      <formula>$I$1&lt;34</formula>
    </cfRule>
  </conditionalFormatting>
  <conditionalFormatting sqref="AS59">
    <cfRule type="expression" dxfId="2749" priority="517">
      <formula>$I$1&lt;35</formula>
    </cfRule>
  </conditionalFormatting>
  <conditionalFormatting sqref="AT59">
    <cfRule type="expression" dxfId="2748" priority="516">
      <formula>$I$1&lt;36</formula>
    </cfRule>
  </conditionalFormatting>
  <conditionalFormatting sqref="AU59">
    <cfRule type="expression" dxfId="2747" priority="515">
      <formula>$I$1&lt;37</formula>
    </cfRule>
  </conditionalFormatting>
  <conditionalFormatting sqref="AV59">
    <cfRule type="expression" dxfId="2746" priority="514">
      <formula>$I$1&lt;38</formula>
    </cfRule>
  </conditionalFormatting>
  <conditionalFormatting sqref="AW59">
    <cfRule type="expression" dxfId="2745" priority="513">
      <formula>$I$1&lt;39</formula>
    </cfRule>
  </conditionalFormatting>
  <conditionalFormatting sqref="AX59">
    <cfRule type="expression" dxfId="2744" priority="512">
      <formula>$I$1&lt;40</formula>
    </cfRule>
  </conditionalFormatting>
  <conditionalFormatting sqref="AY59">
    <cfRule type="expression" dxfId="2743" priority="511">
      <formula>$I$1&lt;41</formula>
    </cfRule>
  </conditionalFormatting>
  <conditionalFormatting sqref="AZ59">
    <cfRule type="expression" dxfId="2742" priority="510">
      <formula>$I$1&lt;42</formula>
    </cfRule>
  </conditionalFormatting>
  <conditionalFormatting sqref="BA59">
    <cfRule type="expression" dxfId="2741" priority="509">
      <formula>$I$1&lt;43</formula>
    </cfRule>
  </conditionalFormatting>
  <conditionalFormatting sqref="BB59">
    <cfRule type="expression" dxfId="2740" priority="508">
      <formula>$I$1&lt;44</formula>
    </cfRule>
  </conditionalFormatting>
  <conditionalFormatting sqref="BC59">
    <cfRule type="expression" dxfId="2739" priority="507">
      <formula>$I$1&lt;45</formula>
    </cfRule>
  </conditionalFormatting>
  <conditionalFormatting sqref="BD59">
    <cfRule type="expression" dxfId="2738" priority="506">
      <formula>$I$1&lt;46</formula>
    </cfRule>
  </conditionalFormatting>
  <conditionalFormatting sqref="BE59">
    <cfRule type="expression" dxfId="2737" priority="505">
      <formula>$I$1&lt;47</formula>
    </cfRule>
  </conditionalFormatting>
  <conditionalFormatting sqref="BF59">
    <cfRule type="expression" dxfId="2736" priority="504">
      <formula>$I$1&lt;48</formula>
    </cfRule>
  </conditionalFormatting>
  <conditionalFormatting sqref="BG59">
    <cfRule type="expression" dxfId="2735" priority="503">
      <formula>$I$1&lt;49</formula>
    </cfRule>
  </conditionalFormatting>
  <conditionalFormatting sqref="BH59">
    <cfRule type="expression" dxfId="2734" priority="502">
      <formula>$I$1&lt;50</formula>
    </cfRule>
  </conditionalFormatting>
  <conditionalFormatting sqref="BI59">
    <cfRule type="expression" dxfId="2733" priority="501">
      <formula>$I$1&lt;51</formula>
    </cfRule>
  </conditionalFormatting>
  <conditionalFormatting sqref="BJ59">
    <cfRule type="expression" dxfId="2732" priority="500">
      <formula>$I$1&lt;52</formula>
    </cfRule>
  </conditionalFormatting>
  <conditionalFormatting sqref="BK59">
    <cfRule type="expression" dxfId="2731" priority="499">
      <formula>$I$1&lt;53</formula>
    </cfRule>
  </conditionalFormatting>
  <conditionalFormatting sqref="BL59">
    <cfRule type="expression" dxfId="2730" priority="498">
      <formula>$I$1&lt;54</formula>
    </cfRule>
  </conditionalFormatting>
  <conditionalFormatting sqref="BM59">
    <cfRule type="expression" dxfId="2729" priority="497">
      <formula>$I$1&lt;55</formula>
    </cfRule>
  </conditionalFormatting>
  <conditionalFormatting sqref="BN59">
    <cfRule type="expression" dxfId="2728" priority="496">
      <formula>$I$1&lt;56</formula>
    </cfRule>
  </conditionalFormatting>
  <conditionalFormatting sqref="BO59">
    <cfRule type="expression" dxfId="2727" priority="495">
      <formula>$I$1&lt;57</formula>
    </cfRule>
  </conditionalFormatting>
  <conditionalFormatting sqref="BP59">
    <cfRule type="expression" dxfId="2726" priority="494">
      <formula>$I$1&lt;58</formula>
    </cfRule>
  </conditionalFormatting>
  <conditionalFormatting sqref="BQ59">
    <cfRule type="expression" dxfId="2725" priority="493">
      <formula>$I$1&lt;59</formula>
    </cfRule>
  </conditionalFormatting>
  <conditionalFormatting sqref="BR59">
    <cfRule type="expression" dxfId="2724" priority="492">
      <formula>$I$1&lt;60</formula>
    </cfRule>
  </conditionalFormatting>
  <conditionalFormatting sqref="BS59">
    <cfRule type="expression" dxfId="2723" priority="491">
      <formula>$I$1&lt;61</formula>
    </cfRule>
  </conditionalFormatting>
  <conditionalFormatting sqref="BT59">
    <cfRule type="expression" dxfId="2722" priority="490">
      <formula>$I$1&lt;62</formula>
    </cfRule>
  </conditionalFormatting>
  <conditionalFormatting sqref="BU59">
    <cfRule type="expression" dxfId="2721" priority="489">
      <formula>$I$1&lt;63</formula>
    </cfRule>
  </conditionalFormatting>
  <conditionalFormatting sqref="BV59">
    <cfRule type="expression" dxfId="2720" priority="488">
      <formula>$I$1&lt;64</formula>
    </cfRule>
  </conditionalFormatting>
  <conditionalFormatting sqref="BW59">
    <cfRule type="expression" dxfId="2719" priority="487">
      <formula>$I$1&lt;65</formula>
    </cfRule>
  </conditionalFormatting>
  <conditionalFormatting sqref="BX59">
    <cfRule type="expression" dxfId="2718" priority="486">
      <formula>$I$1&lt;66</formula>
    </cfRule>
  </conditionalFormatting>
  <conditionalFormatting sqref="BY59">
    <cfRule type="expression" dxfId="2717" priority="485">
      <formula>$I$1&lt;67</formula>
    </cfRule>
  </conditionalFormatting>
  <conditionalFormatting sqref="BZ59">
    <cfRule type="expression" dxfId="2716" priority="484">
      <formula>$I$1&lt;68</formula>
    </cfRule>
  </conditionalFormatting>
  <conditionalFormatting sqref="CA59">
    <cfRule type="expression" dxfId="2715" priority="483">
      <formula>$I$1&lt;69</formula>
    </cfRule>
  </conditionalFormatting>
  <conditionalFormatting sqref="CB59">
    <cfRule type="expression" dxfId="2714" priority="482">
      <formula>$I$1&lt;70</formula>
    </cfRule>
  </conditionalFormatting>
  <conditionalFormatting sqref="CC59">
    <cfRule type="expression" dxfId="2713" priority="481">
      <formula>$I$1&lt;71</formula>
    </cfRule>
  </conditionalFormatting>
  <conditionalFormatting sqref="CD59">
    <cfRule type="expression" dxfId="2712" priority="480">
      <formula>$I$1&lt;72</formula>
    </cfRule>
  </conditionalFormatting>
  <conditionalFormatting sqref="CE59">
    <cfRule type="expression" dxfId="2711" priority="479">
      <formula>$I$1&lt;73</formula>
    </cfRule>
  </conditionalFormatting>
  <conditionalFormatting sqref="CF59">
    <cfRule type="expression" dxfId="2710" priority="478">
      <formula>$I$1&lt;74</formula>
    </cfRule>
  </conditionalFormatting>
  <conditionalFormatting sqref="CG59">
    <cfRule type="expression" dxfId="2709" priority="477">
      <formula>$I$1&lt;75</formula>
    </cfRule>
  </conditionalFormatting>
  <conditionalFormatting sqref="CH59">
    <cfRule type="expression" dxfId="2708" priority="476">
      <formula>$I$1&lt;76</formula>
    </cfRule>
  </conditionalFormatting>
  <conditionalFormatting sqref="CI59">
    <cfRule type="expression" dxfId="2707" priority="475">
      <formula>$I$1&lt;77</formula>
    </cfRule>
  </conditionalFormatting>
  <conditionalFormatting sqref="CJ59">
    <cfRule type="expression" dxfId="2706" priority="474">
      <formula>$I$1&lt;78</formula>
    </cfRule>
  </conditionalFormatting>
  <conditionalFormatting sqref="CK59">
    <cfRule type="expression" dxfId="2705" priority="473">
      <formula>$I$1&lt;79</formula>
    </cfRule>
  </conditionalFormatting>
  <conditionalFormatting sqref="CL59">
    <cfRule type="expression" dxfId="2704" priority="472">
      <formula>$I$1&lt;80</formula>
    </cfRule>
  </conditionalFormatting>
  <conditionalFormatting sqref="CM59">
    <cfRule type="expression" dxfId="2703" priority="471">
      <formula>$I$1&lt;81</formula>
    </cfRule>
  </conditionalFormatting>
  <conditionalFormatting sqref="CN59">
    <cfRule type="expression" dxfId="2702" priority="470">
      <formula>$I$1&lt;82</formula>
    </cfRule>
  </conditionalFormatting>
  <conditionalFormatting sqref="CO59">
    <cfRule type="expression" dxfId="2701" priority="469">
      <formula>$I$1&lt;83</formula>
    </cfRule>
  </conditionalFormatting>
  <conditionalFormatting sqref="CP59">
    <cfRule type="expression" dxfId="2700" priority="468">
      <formula>$I$1&lt;84</formula>
    </cfRule>
  </conditionalFormatting>
  <conditionalFormatting sqref="CQ59">
    <cfRule type="expression" dxfId="2699" priority="467">
      <formula>$I$1&lt;85</formula>
    </cfRule>
  </conditionalFormatting>
  <conditionalFormatting sqref="CR59">
    <cfRule type="expression" dxfId="2698" priority="466">
      <formula>$I$1&lt;86</formula>
    </cfRule>
  </conditionalFormatting>
  <conditionalFormatting sqref="CS59">
    <cfRule type="expression" dxfId="2697" priority="465">
      <formula>$I$1&lt;87</formula>
    </cfRule>
  </conditionalFormatting>
  <conditionalFormatting sqref="CT59">
    <cfRule type="expression" dxfId="2696" priority="464">
      <formula>$I$1&lt;88</formula>
    </cfRule>
  </conditionalFormatting>
  <conditionalFormatting sqref="CU59">
    <cfRule type="expression" dxfId="2695" priority="463">
      <formula>$I$1&lt;89</formula>
    </cfRule>
  </conditionalFormatting>
  <conditionalFormatting sqref="CV59">
    <cfRule type="expression" dxfId="2694" priority="462">
      <formula>$I$1&lt;90</formula>
    </cfRule>
  </conditionalFormatting>
  <conditionalFormatting sqref="CW59">
    <cfRule type="expression" dxfId="2693" priority="461">
      <formula>$I$1&lt;91</formula>
    </cfRule>
  </conditionalFormatting>
  <conditionalFormatting sqref="CX59">
    <cfRule type="expression" dxfId="2692" priority="460">
      <formula>$I$1&lt;92</formula>
    </cfRule>
  </conditionalFormatting>
  <conditionalFormatting sqref="CY59">
    <cfRule type="expression" dxfId="2691" priority="459">
      <formula>$I$1&lt;93</formula>
    </cfRule>
  </conditionalFormatting>
  <conditionalFormatting sqref="CZ59">
    <cfRule type="expression" dxfId="2690" priority="458">
      <formula>$I$1&lt;94</formula>
    </cfRule>
  </conditionalFormatting>
  <conditionalFormatting sqref="DA59">
    <cfRule type="expression" dxfId="2689" priority="457">
      <formula>$I$1&lt;95</formula>
    </cfRule>
  </conditionalFormatting>
  <conditionalFormatting sqref="DB59">
    <cfRule type="expression" dxfId="2688" priority="456">
      <formula>$I$1&lt;96</formula>
    </cfRule>
  </conditionalFormatting>
  <conditionalFormatting sqref="DC59">
    <cfRule type="expression" dxfId="2687" priority="455">
      <formula>$I$1&lt;97</formula>
    </cfRule>
  </conditionalFormatting>
  <conditionalFormatting sqref="DD59">
    <cfRule type="expression" dxfId="2686" priority="454">
      <formula>$I$1&lt;98</formula>
    </cfRule>
  </conditionalFormatting>
  <conditionalFormatting sqref="DE59">
    <cfRule type="expression" dxfId="2685" priority="453">
      <formula>$I$1&lt;99</formula>
    </cfRule>
  </conditionalFormatting>
  <conditionalFormatting sqref="DF59">
    <cfRule type="expression" dxfId="2684" priority="452">
      <formula>$I$1&lt;100</formula>
    </cfRule>
  </conditionalFormatting>
  <conditionalFormatting sqref="K61:DF61">
    <cfRule type="expression" dxfId="2683" priority="350">
      <formula>$I$1="Select here"</formula>
    </cfRule>
  </conditionalFormatting>
  <conditionalFormatting sqref="K61:DF61">
    <cfRule type="expression" dxfId="2682" priority="450">
      <formula>$I$1&lt;1</formula>
    </cfRule>
  </conditionalFormatting>
  <conditionalFormatting sqref="L61 N61 P61:R61 T61 V61 X61 Z61:AB61 AD61 AF61 AH61 AJ61:AL61 AN61 AP61 AR61 AT61:AV61 AX61 AZ61 BB61 BD61:BF61 BH61 BJ61 BL61 BN61:BP61 BR61 BT61 BV61 BX61:BZ61 CB61 CD61 CF61 CH61:CJ61 CL61 CN61 CP61 CR61:CT61 CV61 CX61 CZ61 DB61:DD61 DF61">
    <cfRule type="expression" dxfId="2681" priority="449">
      <formula>$I$1&lt;2</formula>
    </cfRule>
  </conditionalFormatting>
  <conditionalFormatting sqref="R61 W61 AB61 AG61 AL61 AQ61 AV61 BA61 BF61 BK61 BP61 BU61 BZ61 CE61 CJ61 CO61 CT61 CY61 DD61 M61">
    <cfRule type="expression" dxfId="2680" priority="448">
      <formula>$I$1&lt;3</formula>
    </cfRule>
  </conditionalFormatting>
  <conditionalFormatting sqref="S61 X61 AC61 AH61 AM61 AR61 AW61 BB61 BG61 BL61 BQ61 BV61 CA61 CF61 CK61 CP61 CU61 CZ61 DE61 N61">
    <cfRule type="expression" dxfId="2679" priority="447">
      <formula>$I$1&lt;4</formula>
    </cfRule>
  </conditionalFormatting>
  <conditionalFormatting sqref="T61 Y61 AD61 AI61 AN61 AS61 AX61 BC61 BH61 BM61 BR61 BW61 CB61 CG61 CL61 CQ61 CV61 DA61 DF61 O61">
    <cfRule type="expression" dxfId="2678" priority="446">
      <formula>$I$1&lt;5</formula>
    </cfRule>
  </conditionalFormatting>
  <conditionalFormatting sqref="P61">
    <cfRule type="expression" dxfId="2677" priority="445">
      <formula>$I$1&lt;6</formula>
    </cfRule>
  </conditionalFormatting>
  <conditionalFormatting sqref="Q61">
    <cfRule type="expression" dxfId="2676" priority="444">
      <formula>$I$1&lt;7</formula>
    </cfRule>
  </conditionalFormatting>
  <conditionalFormatting sqref="R61">
    <cfRule type="expression" dxfId="2675" priority="443">
      <formula>$I$1&lt;8</formula>
    </cfRule>
  </conditionalFormatting>
  <conditionalFormatting sqref="S61">
    <cfRule type="expression" dxfId="2674" priority="442">
      <formula>$I$1&lt;9</formula>
    </cfRule>
  </conditionalFormatting>
  <conditionalFormatting sqref="T61">
    <cfRule type="expression" dxfId="2673" priority="441">
      <formula>$I$1&lt;10</formula>
    </cfRule>
  </conditionalFormatting>
  <conditionalFormatting sqref="U61">
    <cfRule type="expression" dxfId="2672" priority="440">
      <formula>$I$1&lt;11</formula>
    </cfRule>
  </conditionalFormatting>
  <conditionalFormatting sqref="V61">
    <cfRule type="expression" dxfId="2671" priority="439">
      <formula>$I$1&lt;12</formula>
    </cfRule>
  </conditionalFormatting>
  <conditionalFormatting sqref="W61">
    <cfRule type="expression" dxfId="2670" priority="438">
      <formula>$I$1&lt;13</formula>
    </cfRule>
  </conditionalFormatting>
  <conditionalFormatting sqref="X61">
    <cfRule type="expression" dxfId="2669" priority="437">
      <formula>$I$1&lt;14</formula>
    </cfRule>
  </conditionalFormatting>
  <conditionalFormatting sqref="Y61">
    <cfRule type="expression" dxfId="2668" priority="436">
      <formula>$I$1&lt;15</formula>
    </cfRule>
  </conditionalFormatting>
  <conditionalFormatting sqref="Z61">
    <cfRule type="expression" dxfId="2667" priority="435">
      <formula>$I$1&lt;16</formula>
    </cfRule>
  </conditionalFormatting>
  <conditionalFormatting sqref="AA61">
    <cfRule type="expression" dxfId="2666" priority="434">
      <formula>$I$1&lt;17</formula>
    </cfRule>
  </conditionalFormatting>
  <conditionalFormatting sqref="AB61">
    <cfRule type="expression" dxfId="2665" priority="433">
      <formula>$I$1&lt;18</formula>
    </cfRule>
  </conditionalFormatting>
  <conditionalFormatting sqref="AC61">
    <cfRule type="expression" dxfId="2664" priority="432">
      <formula>$I$1&lt;19</formula>
    </cfRule>
  </conditionalFormatting>
  <conditionalFormatting sqref="AD61">
    <cfRule type="expression" dxfId="2663" priority="431">
      <formula>$I$1&lt;20</formula>
    </cfRule>
  </conditionalFormatting>
  <conditionalFormatting sqref="AE61">
    <cfRule type="expression" dxfId="2662" priority="430">
      <formula>$I$1&lt;21</formula>
    </cfRule>
  </conditionalFormatting>
  <conditionalFormatting sqref="AF61">
    <cfRule type="expression" dxfId="2661" priority="429">
      <formula>$I$1&lt;22</formula>
    </cfRule>
  </conditionalFormatting>
  <conditionalFormatting sqref="AG61">
    <cfRule type="expression" dxfId="2660" priority="428">
      <formula>$I$1&lt;23</formula>
    </cfRule>
  </conditionalFormatting>
  <conditionalFormatting sqref="AH61">
    <cfRule type="expression" dxfId="2659" priority="427">
      <formula>$I$1&lt;24</formula>
    </cfRule>
  </conditionalFormatting>
  <conditionalFormatting sqref="AI61">
    <cfRule type="expression" dxfId="2658" priority="426">
      <formula>$I$1&lt;25</formula>
    </cfRule>
  </conditionalFormatting>
  <conditionalFormatting sqref="AJ61">
    <cfRule type="expression" dxfId="2657" priority="425">
      <formula>$I$1&lt;26</formula>
    </cfRule>
  </conditionalFormatting>
  <conditionalFormatting sqref="AK61">
    <cfRule type="expression" dxfId="2656" priority="424">
      <formula>$I$1&lt;27</formula>
    </cfRule>
  </conditionalFormatting>
  <conditionalFormatting sqref="AL61">
    <cfRule type="expression" dxfId="2655" priority="423">
      <formula>$I$1&lt;28</formula>
    </cfRule>
  </conditionalFormatting>
  <conditionalFormatting sqref="AM61">
    <cfRule type="expression" dxfId="2654" priority="422">
      <formula>$I$1&lt;29</formula>
    </cfRule>
  </conditionalFormatting>
  <conditionalFormatting sqref="AN61">
    <cfRule type="expression" dxfId="2653" priority="421">
      <formula>$I$1&lt;30</formula>
    </cfRule>
  </conditionalFormatting>
  <conditionalFormatting sqref="AO61">
    <cfRule type="expression" dxfId="2652" priority="420">
      <formula>$I$1&lt;31</formula>
    </cfRule>
  </conditionalFormatting>
  <conditionalFormatting sqref="AP61">
    <cfRule type="expression" dxfId="2651" priority="419">
      <formula>$I$1&lt;32</formula>
    </cfRule>
  </conditionalFormatting>
  <conditionalFormatting sqref="AQ61">
    <cfRule type="expression" dxfId="2650" priority="418">
      <formula>$I$1&lt;33</formula>
    </cfRule>
  </conditionalFormatting>
  <conditionalFormatting sqref="AR61">
    <cfRule type="expression" dxfId="2649" priority="417">
      <formula>$I$1&lt;34</formula>
    </cfRule>
  </conditionalFormatting>
  <conditionalFormatting sqref="AS61">
    <cfRule type="expression" dxfId="2648" priority="416">
      <formula>$I$1&lt;35</formula>
    </cfRule>
  </conditionalFormatting>
  <conditionalFormatting sqref="AT61">
    <cfRule type="expression" dxfId="2647" priority="415">
      <formula>$I$1&lt;36</formula>
    </cfRule>
  </conditionalFormatting>
  <conditionalFormatting sqref="AU61">
    <cfRule type="expression" dxfId="2646" priority="414">
      <formula>$I$1&lt;37</formula>
    </cfRule>
  </conditionalFormatting>
  <conditionalFormatting sqref="AV61">
    <cfRule type="expression" dxfId="2645" priority="413">
      <formula>$I$1&lt;38</formula>
    </cfRule>
  </conditionalFormatting>
  <conditionalFormatting sqref="AW61">
    <cfRule type="expression" dxfId="2644" priority="412">
      <formula>$I$1&lt;39</formula>
    </cfRule>
  </conditionalFormatting>
  <conditionalFormatting sqref="AX61">
    <cfRule type="expression" dxfId="2643" priority="411">
      <formula>$I$1&lt;40</formula>
    </cfRule>
  </conditionalFormatting>
  <conditionalFormatting sqref="AY61">
    <cfRule type="expression" dxfId="2642" priority="410">
      <formula>$I$1&lt;41</formula>
    </cfRule>
  </conditionalFormatting>
  <conditionalFormatting sqref="AZ61">
    <cfRule type="expression" dxfId="2641" priority="409">
      <formula>$I$1&lt;42</formula>
    </cfRule>
  </conditionalFormatting>
  <conditionalFormatting sqref="BA61">
    <cfRule type="expression" dxfId="2640" priority="408">
      <formula>$I$1&lt;43</formula>
    </cfRule>
  </conditionalFormatting>
  <conditionalFormatting sqref="BB61">
    <cfRule type="expression" dxfId="2639" priority="407">
      <formula>$I$1&lt;44</formula>
    </cfRule>
  </conditionalFormatting>
  <conditionalFormatting sqref="BC61">
    <cfRule type="expression" dxfId="2638" priority="406">
      <formula>$I$1&lt;45</formula>
    </cfRule>
  </conditionalFormatting>
  <conditionalFormatting sqref="BD61">
    <cfRule type="expression" dxfId="2637" priority="405">
      <formula>$I$1&lt;46</formula>
    </cfRule>
  </conditionalFormatting>
  <conditionalFormatting sqref="BE61">
    <cfRule type="expression" dxfId="2636" priority="404">
      <formula>$I$1&lt;47</formula>
    </cfRule>
  </conditionalFormatting>
  <conditionalFormatting sqref="BF61">
    <cfRule type="expression" dxfId="2635" priority="403">
      <formula>$I$1&lt;48</formula>
    </cfRule>
  </conditionalFormatting>
  <conditionalFormatting sqref="BG61">
    <cfRule type="expression" dxfId="2634" priority="402">
      <formula>$I$1&lt;49</formula>
    </cfRule>
  </conditionalFormatting>
  <conditionalFormatting sqref="BH61">
    <cfRule type="expression" dxfId="2633" priority="401">
      <formula>$I$1&lt;50</formula>
    </cfRule>
  </conditionalFormatting>
  <conditionalFormatting sqref="BI61">
    <cfRule type="expression" dxfId="2632" priority="400">
      <formula>$I$1&lt;51</formula>
    </cfRule>
  </conditionalFormatting>
  <conditionalFormatting sqref="BJ61">
    <cfRule type="expression" dxfId="2631" priority="399">
      <formula>$I$1&lt;52</formula>
    </cfRule>
  </conditionalFormatting>
  <conditionalFormatting sqref="BK61">
    <cfRule type="expression" dxfId="2630" priority="398">
      <formula>$I$1&lt;53</formula>
    </cfRule>
  </conditionalFormatting>
  <conditionalFormatting sqref="BL61">
    <cfRule type="expression" dxfId="2629" priority="397">
      <formula>$I$1&lt;54</formula>
    </cfRule>
  </conditionalFormatting>
  <conditionalFormatting sqref="BM61">
    <cfRule type="expression" dxfId="2628" priority="396">
      <formula>$I$1&lt;55</formula>
    </cfRule>
  </conditionalFormatting>
  <conditionalFormatting sqref="BN61">
    <cfRule type="expression" dxfId="2627" priority="395">
      <formula>$I$1&lt;56</formula>
    </cfRule>
  </conditionalFormatting>
  <conditionalFormatting sqref="BO61">
    <cfRule type="expression" dxfId="2626" priority="394">
      <formula>$I$1&lt;57</formula>
    </cfRule>
  </conditionalFormatting>
  <conditionalFormatting sqref="BP61">
    <cfRule type="expression" dxfId="2625" priority="393">
      <formula>$I$1&lt;58</formula>
    </cfRule>
  </conditionalFormatting>
  <conditionalFormatting sqref="BQ61">
    <cfRule type="expression" dxfId="2624" priority="392">
      <formula>$I$1&lt;59</formula>
    </cfRule>
  </conditionalFormatting>
  <conditionalFormatting sqref="BR61">
    <cfRule type="expression" dxfId="2623" priority="391">
      <formula>$I$1&lt;60</formula>
    </cfRule>
  </conditionalFormatting>
  <conditionalFormatting sqref="BS61">
    <cfRule type="expression" dxfId="2622" priority="390">
      <formula>$I$1&lt;61</formula>
    </cfRule>
  </conditionalFormatting>
  <conditionalFormatting sqref="BT61">
    <cfRule type="expression" dxfId="2621" priority="389">
      <formula>$I$1&lt;62</formula>
    </cfRule>
  </conditionalFormatting>
  <conditionalFormatting sqref="BU61">
    <cfRule type="expression" dxfId="2620" priority="388">
      <formula>$I$1&lt;63</formula>
    </cfRule>
  </conditionalFormatting>
  <conditionalFormatting sqref="BV61">
    <cfRule type="expression" dxfId="2619" priority="387">
      <formula>$I$1&lt;64</formula>
    </cfRule>
  </conditionalFormatting>
  <conditionalFormatting sqref="BW61">
    <cfRule type="expression" dxfId="2618" priority="386">
      <formula>$I$1&lt;65</formula>
    </cfRule>
  </conditionalFormatting>
  <conditionalFormatting sqref="BX61">
    <cfRule type="expression" dxfId="2617" priority="385">
      <formula>$I$1&lt;66</formula>
    </cfRule>
  </conditionalFormatting>
  <conditionalFormatting sqref="BY61">
    <cfRule type="expression" dxfId="2616" priority="384">
      <formula>$I$1&lt;67</formula>
    </cfRule>
  </conditionalFormatting>
  <conditionalFormatting sqref="BZ61">
    <cfRule type="expression" dxfId="2615" priority="383">
      <formula>$I$1&lt;68</formula>
    </cfRule>
  </conditionalFormatting>
  <conditionalFormatting sqref="CA61">
    <cfRule type="expression" dxfId="2614" priority="382">
      <formula>$I$1&lt;69</formula>
    </cfRule>
  </conditionalFormatting>
  <conditionalFormatting sqref="CB61">
    <cfRule type="expression" dxfId="2613" priority="381">
      <formula>$I$1&lt;70</formula>
    </cfRule>
  </conditionalFormatting>
  <conditionalFormatting sqref="CC61">
    <cfRule type="expression" dxfId="2612" priority="380">
      <formula>$I$1&lt;71</formula>
    </cfRule>
  </conditionalFormatting>
  <conditionalFormatting sqref="CD61">
    <cfRule type="expression" dxfId="2611" priority="379">
      <formula>$I$1&lt;72</formula>
    </cfRule>
  </conditionalFormatting>
  <conditionalFormatting sqref="CE61">
    <cfRule type="expression" dxfId="2610" priority="378">
      <formula>$I$1&lt;73</formula>
    </cfRule>
  </conditionalFormatting>
  <conditionalFormatting sqref="CF61">
    <cfRule type="expression" dxfId="2609" priority="377">
      <formula>$I$1&lt;74</formula>
    </cfRule>
  </conditionalFormatting>
  <conditionalFormatting sqref="CG61">
    <cfRule type="expression" dxfId="2608" priority="376">
      <formula>$I$1&lt;75</formula>
    </cfRule>
  </conditionalFormatting>
  <conditionalFormatting sqref="CH61">
    <cfRule type="expression" dxfId="2607" priority="375">
      <formula>$I$1&lt;76</formula>
    </cfRule>
  </conditionalFormatting>
  <conditionalFormatting sqref="CI61">
    <cfRule type="expression" dxfId="2606" priority="374">
      <formula>$I$1&lt;77</formula>
    </cfRule>
  </conditionalFormatting>
  <conditionalFormatting sqref="CJ61">
    <cfRule type="expression" dxfId="2605" priority="373">
      <formula>$I$1&lt;78</formula>
    </cfRule>
  </conditionalFormatting>
  <conditionalFormatting sqref="CK61">
    <cfRule type="expression" dxfId="2604" priority="372">
      <formula>$I$1&lt;79</formula>
    </cfRule>
  </conditionalFormatting>
  <conditionalFormatting sqref="CL61">
    <cfRule type="expression" dxfId="2603" priority="371">
      <formula>$I$1&lt;80</formula>
    </cfRule>
  </conditionalFormatting>
  <conditionalFormatting sqref="CM61">
    <cfRule type="expression" dxfId="2602" priority="370">
      <formula>$I$1&lt;81</formula>
    </cfRule>
  </conditionalFormatting>
  <conditionalFormatting sqref="CN61">
    <cfRule type="expression" dxfId="2601" priority="369">
      <formula>$I$1&lt;82</formula>
    </cfRule>
  </conditionalFormatting>
  <conditionalFormatting sqref="CO61">
    <cfRule type="expression" dxfId="2600" priority="368">
      <formula>$I$1&lt;83</formula>
    </cfRule>
  </conditionalFormatting>
  <conditionalFormatting sqref="CP61">
    <cfRule type="expression" dxfId="2599" priority="367">
      <formula>$I$1&lt;84</formula>
    </cfRule>
  </conditionalFormatting>
  <conditionalFormatting sqref="CQ61">
    <cfRule type="expression" dxfId="2598" priority="366">
      <formula>$I$1&lt;85</formula>
    </cfRule>
  </conditionalFormatting>
  <conditionalFormatting sqref="CR61">
    <cfRule type="expression" dxfId="2597" priority="365">
      <formula>$I$1&lt;86</formula>
    </cfRule>
  </conditionalFormatting>
  <conditionalFormatting sqref="CS61">
    <cfRule type="expression" dxfId="2596" priority="364">
      <formula>$I$1&lt;87</formula>
    </cfRule>
  </conditionalFormatting>
  <conditionalFormatting sqref="CT61">
    <cfRule type="expression" dxfId="2595" priority="363">
      <formula>$I$1&lt;88</formula>
    </cfRule>
  </conditionalFormatting>
  <conditionalFormatting sqref="CU61">
    <cfRule type="expression" dxfId="2594" priority="362">
      <formula>$I$1&lt;89</formula>
    </cfRule>
  </conditionalFormatting>
  <conditionalFormatting sqref="CV61">
    <cfRule type="expression" dxfId="2593" priority="361">
      <formula>$I$1&lt;90</formula>
    </cfRule>
  </conditionalFormatting>
  <conditionalFormatting sqref="CW61">
    <cfRule type="expression" dxfId="2592" priority="360">
      <formula>$I$1&lt;91</formula>
    </cfRule>
  </conditionalFormatting>
  <conditionalFormatting sqref="CX61">
    <cfRule type="expression" dxfId="2591" priority="359">
      <formula>$I$1&lt;92</formula>
    </cfRule>
  </conditionalFormatting>
  <conditionalFormatting sqref="CY61">
    <cfRule type="expression" dxfId="2590" priority="358">
      <formula>$I$1&lt;93</formula>
    </cfRule>
  </conditionalFormatting>
  <conditionalFormatting sqref="CZ61">
    <cfRule type="expression" dxfId="2589" priority="357">
      <formula>$I$1&lt;94</formula>
    </cfRule>
  </conditionalFormatting>
  <conditionalFormatting sqref="DA61">
    <cfRule type="expression" dxfId="2588" priority="356">
      <formula>$I$1&lt;95</formula>
    </cfRule>
  </conditionalFormatting>
  <conditionalFormatting sqref="DB61">
    <cfRule type="expression" dxfId="2587" priority="355">
      <formula>$I$1&lt;96</formula>
    </cfRule>
  </conditionalFormatting>
  <conditionalFormatting sqref="DC61">
    <cfRule type="expression" dxfId="2586" priority="354">
      <formula>$I$1&lt;97</formula>
    </cfRule>
  </conditionalFormatting>
  <conditionalFormatting sqref="DD61">
    <cfRule type="expression" dxfId="2585" priority="353">
      <formula>$I$1&lt;98</formula>
    </cfRule>
  </conditionalFormatting>
  <conditionalFormatting sqref="DE61">
    <cfRule type="expression" dxfId="2584" priority="352">
      <formula>$I$1&lt;99</formula>
    </cfRule>
  </conditionalFormatting>
  <conditionalFormatting sqref="DF61">
    <cfRule type="expression" dxfId="2583" priority="351">
      <formula>$I$1&lt;100</formula>
    </cfRule>
  </conditionalFormatting>
  <conditionalFormatting sqref="K67:DF67">
    <cfRule type="expression" dxfId="2582" priority="349">
      <formula>$I$1&lt;1</formula>
    </cfRule>
  </conditionalFormatting>
  <conditionalFormatting sqref="L67 N67 P67:R67 T67 V67 X67 Z67:AB67 AD67 AF67 AH67 AJ67:AL67 AN67 AP67 AR67 AT67:AV67 AX67 AZ67 BB67 BD67:BF67 BH67 BJ67 BL67 BN67:BP67 BR67 BT67 BV67 BX67:BZ67 CB67 CD67 CF67 CH67:CJ67 CL67 CN67 CP67 CR67:CT67 CV67 CX67 CZ67 DB67:DD67 DF67">
    <cfRule type="expression" dxfId="2581" priority="348">
      <formula>$I$1&lt;2</formula>
    </cfRule>
  </conditionalFormatting>
  <conditionalFormatting sqref="R67 W67 AB67 AG67 AL67 AQ67 AV67 BA67 BF67 BK67 BP67 BU67 BZ67 CE67 CJ67 CO67 CT67 CY67 DD67 M67">
    <cfRule type="expression" dxfId="2580" priority="347">
      <formula>$I$1&lt;3</formula>
    </cfRule>
  </conditionalFormatting>
  <conditionalFormatting sqref="S67 X67 AC67 AH67 AM67 AR67 AW67 BB67 BG67 BL67 BQ67 BV67 CA67 CF67 CK67 CP67 CU67 CZ67 DE67 N67">
    <cfRule type="expression" dxfId="2579" priority="346">
      <formula>$I$1&lt;4</formula>
    </cfRule>
  </conditionalFormatting>
  <conditionalFormatting sqref="T67 Y67 AD67 AI67 AN67 AS67 AX67 BC67 BH67 BM67 BR67 BW67 CB67 CG67 CL67 CQ67 CV67 DA67 DF67 O67">
    <cfRule type="expression" dxfId="2578" priority="345">
      <formula>$I$1&lt;5</formula>
    </cfRule>
  </conditionalFormatting>
  <conditionalFormatting sqref="P67">
    <cfRule type="expression" dxfId="2577" priority="344">
      <formula>$I$1&lt;6</formula>
    </cfRule>
  </conditionalFormatting>
  <conditionalFormatting sqref="Q67">
    <cfRule type="expression" dxfId="2576" priority="343">
      <formula>$I$1&lt;7</formula>
    </cfRule>
  </conditionalFormatting>
  <conditionalFormatting sqref="R67">
    <cfRule type="expression" dxfId="2575" priority="342">
      <formula>$I$1&lt;8</formula>
    </cfRule>
  </conditionalFormatting>
  <conditionalFormatting sqref="S67">
    <cfRule type="expression" dxfId="2574" priority="341">
      <formula>$I$1&lt;9</formula>
    </cfRule>
  </conditionalFormatting>
  <conditionalFormatting sqref="T67">
    <cfRule type="expression" dxfId="2573" priority="340">
      <formula>$I$1&lt;10</formula>
    </cfRule>
  </conditionalFormatting>
  <conditionalFormatting sqref="U67">
    <cfRule type="expression" dxfId="2572" priority="339">
      <formula>$I$1&lt;11</formula>
    </cfRule>
  </conditionalFormatting>
  <conditionalFormatting sqref="V67">
    <cfRule type="expression" dxfId="2571" priority="338">
      <formula>$I$1&lt;12</formula>
    </cfRule>
  </conditionalFormatting>
  <conditionalFormatting sqref="W67">
    <cfRule type="expression" dxfId="2570" priority="337">
      <formula>$I$1&lt;13</formula>
    </cfRule>
  </conditionalFormatting>
  <conditionalFormatting sqref="X67">
    <cfRule type="expression" dxfId="2569" priority="336">
      <formula>$I$1&lt;14</formula>
    </cfRule>
  </conditionalFormatting>
  <conditionalFormatting sqref="Y67">
    <cfRule type="expression" dxfId="2568" priority="335">
      <formula>$I$1&lt;15</formula>
    </cfRule>
  </conditionalFormatting>
  <conditionalFormatting sqref="Z67">
    <cfRule type="expression" dxfId="2567" priority="334">
      <formula>$I$1&lt;16</formula>
    </cfRule>
  </conditionalFormatting>
  <conditionalFormatting sqref="AA67">
    <cfRule type="expression" dxfId="2566" priority="333">
      <formula>$I$1&lt;17</formula>
    </cfRule>
  </conditionalFormatting>
  <conditionalFormatting sqref="AB67">
    <cfRule type="expression" dxfId="2565" priority="332">
      <formula>$I$1&lt;18</formula>
    </cfRule>
  </conditionalFormatting>
  <conditionalFormatting sqref="AC67">
    <cfRule type="expression" dxfId="2564" priority="331">
      <formula>$I$1&lt;19</formula>
    </cfRule>
  </conditionalFormatting>
  <conditionalFormatting sqref="AD67">
    <cfRule type="expression" dxfId="2563" priority="330">
      <formula>$I$1&lt;20</formula>
    </cfRule>
  </conditionalFormatting>
  <conditionalFormatting sqref="AE67">
    <cfRule type="expression" dxfId="2562" priority="329">
      <formula>$I$1&lt;21</formula>
    </cfRule>
  </conditionalFormatting>
  <conditionalFormatting sqref="AF67">
    <cfRule type="expression" dxfId="2561" priority="328">
      <formula>$I$1&lt;22</formula>
    </cfRule>
  </conditionalFormatting>
  <conditionalFormatting sqref="AG67">
    <cfRule type="expression" dxfId="2560" priority="327">
      <formula>$I$1&lt;23</formula>
    </cfRule>
  </conditionalFormatting>
  <conditionalFormatting sqref="AH67">
    <cfRule type="expression" dxfId="2559" priority="326">
      <formula>$I$1&lt;24</formula>
    </cfRule>
  </conditionalFormatting>
  <conditionalFormatting sqref="AI67">
    <cfRule type="expression" dxfId="2558" priority="325">
      <formula>$I$1&lt;25</formula>
    </cfRule>
  </conditionalFormatting>
  <conditionalFormatting sqref="AJ67">
    <cfRule type="expression" dxfId="2557" priority="324">
      <formula>$I$1&lt;26</formula>
    </cfRule>
  </conditionalFormatting>
  <conditionalFormatting sqref="AK67">
    <cfRule type="expression" dxfId="2556" priority="323">
      <formula>$I$1&lt;27</formula>
    </cfRule>
  </conditionalFormatting>
  <conditionalFormatting sqref="AL67">
    <cfRule type="expression" dxfId="2555" priority="322">
      <formula>$I$1&lt;28</formula>
    </cfRule>
  </conditionalFormatting>
  <conditionalFormatting sqref="AM67">
    <cfRule type="expression" dxfId="2554" priority="321">
      <formula>$I$1&lt;29</formula>
    </cfRule>
  </conditionalFormatting>
  <conditionalFormatting sqref="AN67">
    <cfRule type="expression" dxfId="2553" priority="320">
      <formula>$I$1&lt;30</formula>
    </cfRule>
  </conditionalFormatting>
  <conditionalFormatting sqref="AO67">
    <cfRule type="expression" dxfId="2552" priority="319">
      <formula>$I$1&lt;31</formula>
    </cfRule>
  </conditionalFormatting>
  <conditionalFormatting sqref="AP67">
    <cfRule type="expression" dxfId="2551" priority="318">
      <formula>$I$1&lt;32</formula>
    </cfRule>
  </conditionalFormatting>
  <conditionalFormatting sqref="AQ67">
    <cfRule type="expression" dxfId="2550" priority="317">
      <formula>$I$1&lt;33</formula>
    </cfRule>
  </conditionalFormatting>
  <conditionalFormatting sqref="AR67">
    <cfRule type="expression" dxfId="2549" priority="316">
      <formula>$I$1&lt;34</formula>
    </cfRule>
  </conditionalFormatting>
  <conditionalFormatting sqref="AS67">
    <cfRule type="expression" dxfId="2548" priority="315">
      <formula>$I$1&lt;35</formula>
    </cfRule>
  </conditionalFormatting>
  <conditionalFormatting sqref="AT67">
    <cfRule type="expression" dxfId="2547" priority="314">
      <formula>$I$1&lt;36</formula>
    </cfRule>
  </conditionalFormatting>
  <conditionalFormatting sqref="AU67">
    <cfRule type="expression" dxfId="2546" priority="313">
      <formula>$I$1&lt;37</formula>
    </cfRule>
  </conditionalFormatting>
  <conditionalFormatting sqref="AV67">
    <cfRule type="expression" dxfId="2545" priority="312">
      <formula>$I$1&lt;38</formula>
    </cfRule>
  </conditionalFormatting>
  <conditionalFormatting sqref="AW67">
    <cfRule type="expression" dxfId="2544" priority="311">
      <formula>$I$1&lt;39</formula>
    </cfRule>
  </conditionalFormatting>
  <conditionalFormatting sqref="AX67">
    <cfRule type="expression" dxfId="2543" priority="310">
      <formula>$I$1&lt;40</formula>
    </cfRule>
  </conditionalFormatting>
  <conditionalFormatting sqref="AY67">
    <cfRule type="expression" dxfId="2542" priority="309">
      <formula>$I$1&lt;41</formula>
    </cfRule>
  </conditionalFormatting>
  <conditionalFormatting sqref="AZ67">
    <cfRule type="expression" dxfId="2541" priority="308">
      <formula>$I$1&lt;42</formula>
    </cfRule>
  </conditionalFormatting>
  <conditionalFormatting sqref="BA67">
    <cfRule type="expression" dxfId="2540" priority="307">
      <formula>$I$1&lt;43</formula>
    </cfRule>
  </conditionalFormatting>
  <conditionalFormatting sqref="BB67">
    <cfRule type="expression" dxfId="2539" priority="306">
      <formula>$I$1&lt;44</formula>
    </cfRule>
  </conditionalFormatting>
  <conditionalFormatting sqref="BC67">
    <cfRule type="expression" dxfId="2538" priority="305">
      <formula>$I$1&lt;45</formula>
    </cfRule>
  </conditionalFormatting>
  <conditionalFormatting sqref="BD67">
    <cfRule type="expression" dxfId="2537" priority="304">
      <formula>$I$1&lt;46</formula>
    </cfRule>
  </conditionalFormatting>
  <conditionalFormatting sqref="BE67">
    <cfRule type="expression" dxfId="2536" priority="303">
      <formula>$I$1&lt;47</formula>
    </cfRule>
  </conditionalFormatting>
  <conditionalFormatting sqref="BF67">
    <cfRule type="expression" dxfId="2535" priority="302">
      <formula>$I$1&lt;48</formula>
    </cfRule>
  </conditionalFormatting>
  <conditionalFormatting sqref="BG67">
    <cfRule type="expression" dxfId="2534" priority="301">
      <formula>$I$1&lt;49</formula>
    </cfRule>
  </conditionalFormatting>
  <conditionalFormatting sqref="BH67">
    <cfRule type="expression" dxfId="2533" priority="300">
      <formula>$I$1&lt;50</formula>
    </cfRule>
  </conditionalFormatting>
  <conditionalFormatting sqref="BI67">
    <cfRule type="expression" dxfId="2532" priority="299">
      <formula>$I$1&lt;51</formula>
    </cfRule>
  </conditionalFormatting>
  <conditionalFormatting sqref="BJ67">
    <cfRule type="expression" dxfId="2531" priority="298">
      <formula>$I$1&lt;52</formula>
    </cfRule>
  </conditionalFormatting>
  <conditionalFormatting sqref="BK67">
    <cfRule type="expression" dxfId="2530" priority="297">
      <formula>$I$1&lt;53</formula>
    </cfRule>
  </conditionalFormatting>
  <conditionalFormatting sqref="BL67">
    <cfRule type="expression" dxfId="2529" priority="296">
      <formula>$I$1&lt;54</formula>
    </cfRule>
  </conditionalFormatting>
  <conditionalFormatting sqref="BM67">
    <cfRule type="expression" dxfId="2528" priority="295">
      <formula>$I$1&lt;55</formula>
    </cfRule>
  </conditionalFormatting>
  <conditionalFormatting sqref="BN67">
    <cfRule type="expression" dxfId="2527" priority="294">
      <formula>$I$1&lt;56</formula>
    </cfRule>
  </conditionalFormatting>
  <conditionalFormatting sqref="BO67">
    <cfRule type="expression" dxfId="2526" priority="293">
      <formula>$I$1&lt;57</formula>
    </cfRule>
  </conditionalFormatting>
  <conditionalFormatting sqref="BP67">
    <cfRule type="expression" dxfId="2525" priority="292">
      <formula>$I$1&lt;58</formula>
    </cfRule>
  </conditionalFormatting>
  <conditionalFormatting sqref="BQ67">
    <cfRule type="expression" dxfId="2524" priority="291">
      <formula>$I$1&lt;59</formula>
    </cfRule>
  </conditionalFormatting>
  <conditionalFormatting sqref="BR67">
    <cfRule type="expression" dxfId="2523" priority="290">
      <formula>$I$1&lt;60</formula>
    </cfRule>
  </conditionalFormatting>
  <conditionalFormatting sqref="BS67">
    <cfRule type="expression" dxfId="2522" priority="289">
      <formula>$I$1&lt;61</formula>
    </cfRule>
  </conditionalFormatting>
  <conditionalFormatting sqref="BT67">
    <cfRule type="expression" dxfId="2521" priority="288">
      <formula>$I$1&lt;62</formula>
    </cfRule>
  </conditionalFormatting>
  <conditionalFormatting sqref="BU67">
    <cfRule type="expression" dxfId="2520" priority="287">
      <formula>$I$1&lt;63</formula>
    </cfRule>
  </conditionalFormatting>
  <conditionalFormatting sqref="BV67">
    <cfRule type="expression" dxfId="2519" priority="286">
      <formula>$I$1&lt;64</formula>
    </cfRule>
  </conditionalFormatting>
  <conditionalFormatting sqref="BW67">
    <cfRule type="expression" dxfId="2518" priority="285">
      <formula>$I$1&lt;65</formula>
    </cfRule>
  </conditionalFormatting>
  <conditionalFormatting sqref="BX67">
    <cfRule type="expression" dxfId="2517" priority="284">
      <formula>$I$1&lt;66</formula>
    </cfRule>
  </conditionalFormatting>
  <conditionalFormatting sqref="BY67">
    <cfRule type="expression" dxfId="2516" priority="283">
      <formula>$I$1&lt;67</formula>
    </cfRule>
  </conditionalFormatting>
  <conditionalFormatting sqref="BZ67">
    <cfRule type="expression" dxfId="2515" priority="282">
      <formula>$I$1&lt;68</formula>
    </cfRule>
  </conditionalFormatting>
  <conditionalFormatting sqref="CA67">
    <cfRule type="expression" dxfId="2514" priority="281">
      <formula>$I$1&lt;69</formula>
    </cfRule>
  </conditionalFormatting>
  <conditionalFormatting sqref="CB67">
    <cfRule type="expression" dxfId="2513" priority="280">
      <formula>$I$1&lt;70</formula>
    </cfRule>
  </conditionalFormatting>
  <conditionalFormatting sqref="CC67">
    <cfRule type="expression" dxfId="2512" priority="279">
      <formula>$I$1&lt;71</formula>
    </cfRule>
  </conditionalFormatting>
  <conditionalFormatting sqref="CD67">
    <cfRule type="expression" dxfId="2511" priority="278">
      <formula>$I$1&lt;72</formula>
    </cfRule>
  </conditionalFormatting>
  <conditionalFormatting sqref="CE67">
    <cfRule type="expression" dxfId="2510" priority="277">
      <formula>$I$1&lt;73</formula>
    </cfRule>
  </conditionalFormatting>
  <conditionalFormatting sqref="CF67">
    <cfRule type="expression" dxfId="2509" priority="276">
      <formula>$I$1&lt;74</formula>
    </cfRule>
  </conditionalFormatting>
  <conditionalFormatting sqref="CG67">
    <cfRule type="expression" dxfId="2508" priority="275">
      <formula>$I$1&lt;75</formula>
    </cfRule>
  </conditionalFormatting>
  <conditionalFormatting sqref="CH67">
    <cfRule type="expression" dxfId="2507" priority="274">
      <formula>$I$1&lt;76</formula>
    </cfRule>
  </conditionalFormatting>
  <conditionalFormatting sqref="CI67">
    <cfRule type="expression" dxfId="2506" priority="273">
      <formula>$I$1&lt;77</formula>
    </cfRule>
  </conditionalFormatting>
  <conditionalFormatting sqref="CJ67">
    <cfRule type="expression" dxfId="2505" priority="272">
      <formula>$I$1&lt;78</formula>
    </cfRule>
  </conditionalFormatting>
  <conditionalFormatting sqref="CK67">
    <cfRule type="expression" dxfId="2504" priority="271">
      <formula>$I$1&lt;79</formula>
    </cfRule>
  </conditionalFormatting>
  <conditionalFormatting sqref="CL67">
    <cfRule type="expression" dxfId="2503" priority="270">
      <formula>$I$1&lt;80</formula>
    </cfRule>
  </conditionalFormatting>
  <conditionalFormatting sqref="CM67">
    <cfRule type="expression" dxfId="2502" priority="269">
      <formula>$I$1&lt;81</formula>
    </cfRule>
  </conditionalFormatting>
  <conditionalFormatting sqref="CN67">
    <cfRule type="expression" dxfId="2501" priority="268">
      <formula>$I$1&lt;82</formula>
    </cfRule>
  </conditionalFormatting>
  <conditionalFormatting sqref="CO67">
    <cfRule type="expression" dxfId="2500" priority="267">
      <formula>$I$1&lt;83</formula>
    </cfRule>
  </conditionalFormatting>
  <conditionalFormatting sqref="CP67">
    <cfRule type="expression" dxfId="2499" priority="266">
      <formula>$I$1&lt;84</formula>
    </cfRule>
  </conditionalFormatting>
  <conditionalFormatting sqref="CQ67">
    <cfRule type="expression" dxfId="2498" priority="265">
      <formula>$I$1&lt;85</formula>
    </cfRule>
  </conditionalFormatting>
  <conditionalFormatting sqref="CR67">
    <cfRule type="expression" dxfId="2497" priority="264">
      <formula>$I$1&lt;86</formula>
    </cfRule>
  </conditionalFormatting>
  <conditionalFormatting sqref="CS67">
    <cfRule type="expression" dxfId="2496" priority="263">
      <formula>$I$1&lt;87</formula>
    </cfRule>
  </conditionalFormatting>
  <conditionalFormatting sqref="CT67">
    <cfRule type="expression" dxfId="2495" priority="262">
      <formula>$I$1&lt;88</formula>
    </cfRule>
  </conditionalFormatting>
  <conditionalFormatting sqref="CU67">
    <cfRule type="expression" dxfId="2494" priority="261">
      <formula>$I$1&lt;89</formula>
    </cfRule>
  </conditionalFormatting>
  <conditionalFormatting sqref="CV67">
    <cfRule type="expression" dxfId="2493" priority="260">
      <formula>$I$1&lt;90</formula>
    </cfRule>
  </conditionalFormatting>
  <conditionalFormatting sqref="CW67">
    <cfRule type="expression" dxfId="2492" priority="259">
      <formula>$I$1&lt;91</formula>
    </cfRule>
  </conditionalFormatting>
  <conditionalFormatting sqref="CX67">
    <cfRule type="expression" dxfId="2491" priority="258">
      <formula>$I$1&lt;92</formula>
    </cfRule>
  </conditionalFormatting>
  <conditionalFormatting sqref="CY67">
    <cfRule type="expression" dxfId="2490" priority="257">
      <formula>$I$1&lt;93</formula>
    </cfRule>
  </conditionalFormatting>
  <conditionalFormatting sqref="CZ67">
    <cfRule type="expression" dxfId="2489" priority="256">
      <formula>$I$1&lt;94</formula>
    </cfRule>
  </conditionalFormatting>
  <conditionalFormatting sqref="DA67">
    <cfRule type="expression" dxfId="2488" priority="255">
      <formula>$I$1&lt;95</formula>
    </cfRule>
  </conditionalFormatting>
  <conditionalFormatting sqref="DB67">
    <cfRule type="expression" dxfId="2487" priority="254">
      <formula>$I$1&lt;96</formula>
    </cfRule>
  </conditionalFormatting>
  <conditionalFormatting sqref="DC67">
    <cfRule type="expression" dxfId="2486" priority="253">
      <formula>$I$1&lt;97</formula>
    </cfRule>
  </conditionalFormatting>
  <conditionalFormatting sqref="DD67">
    <cfRule type="expression" dxfId="2485" priority="252">
      <formula>$I$1&lt;98</formula>
    </cfRule>
  </conditionalFormatting>
  <conditionalFormatting sqref="DE67">
    <cfRule type="expression" dxfId="2484" priority="251">
      <formula>$I$1&lt;99</formula>
    </cfRule>
  </conditionalFormatting>
  <conditionalFormatting sqref="DF67">
    <cfRule type="expression" dxfId="2483" priority="250">
      <formula>$I$1&lt;100</formula>
    </cfRule>
  </conditionalFormatting>
  <conditionalFormatting sqref="K118:DF118">
    <cfRule type="expression" dxfId="2482" priority="146">
      <formula>$I$1="Select here"</formula>
    </cfRule>
  </conditionalFormatting>
  <conditionalFormatting sqref="K118:DF118">
    <cfRule type="expression" dxfId="2481" priority="246">
      <formula>$I$1&lt;1</formula>
    </cfRule>
  </conditionalFormatting>
  <conditionalFormatting sqref="L118 Q118 V118 AA118 AF118 AK118 AP118 AU118 AZ118 BE118 BJ118 BO118 BT118 BY118 CD118 CI118 CN118 CS118 CX118 DC118">
    <cfRule type="expression" dxfId="2480" priority="245">
      <formula>$I$1&lt;2</formula>
    </cfRule>
  </conditionalFormatting>
  <conditionalFormatting sqref="M118 R118 W118 AB118 AG118 AL118 AQ118 AV118 BA118 BF118 BK118 BP118 BU118 BZ118 CE118 CJ118 CO118 CT118 CY118 DD118">
    <cfRule type="expression" dxfId="2479" priority="244">
      <formula>$I$1&lt;3</formula>
    </cfRule>
  </conditionalFormatting>
  <conditionalFormatting sqref="N118 S118 X118 AC118 AH118 AM118 AR118 AW118 BB118 BG118 BL118 BQ118 BV118 CA118 CF118 CK118 CP118 CU118 CZ118 DE118">
    <cfRule type="expression" dxfId="2478" priority="243">
      <formula>$I$1&lt;4</formula>
    </cfRule>
  </conditionalFormatting>
  <conditionalFormatting sqref="O118 T118 Y118 AD118 AI118 AN118 AS118 AX118 BC118 BH118 BM118 BR118 BW118 CB118 CG118 CL118 CQ118 CV118 DA118 DF118">
    <cfRule type="expression" dxfId="2477" priority="242">
      <formula>$I$1&lt;5</formula>
    </cfRule>
  </conditionalFormatting>
  <conditionalFormatting sqref="P118">
    <cfRule type="expression" dxfId="2476" priority="241">
      <formula>$I$1&lt;6</formula>
    </cfRule>
  </conditionalFormatting>
  <conditionalFormatting sqref="Q118">
    <cfRule type="expression" dxfId="2475" priority="240">
      <formula>$I$1&lt;7</formula>
    </cfRule>
  </conditionalFormatting>
  <conditionalFormatting sqref="R118">
    <cfRule type="expression" dxfId="2474" priority="239">
      <formula>$I$1&lt;8</formula>
    </cfRule>
  </conditionalFormatting>
  <conditionalFormatting sqref="S118">
    <cfRule type="expression" dxfId="2473" priority="238">
      <formula>$I$1&lt;9</formula>
    </cfRule>
  </conditionalFormatting>
  <conditionalFormatting sqref="T118">
    <cfRule type="expression" dxfId="2472" priority="237">
      <formula>$I$1&lt;10</formula>
    </cfRule>
  </conditionalFormatting>
  <conditionalFormatting sqref="U118">
    <cfRule type="expression" dxfId="2471" priority="236">
      <formula>$I$1&lt;11</formula>
    </cfRule>
  </conditionalFormatting>
  <conditionalFormatting sqref="V118">
    <cfRule type="expression" dxfId="2470" priority="235">
      <formula>$I$1&lt;12</formula>
    </cfRule>
  </conditionalFormatting>
  <conditionalFormatting sqref="W118">
    <cfRule type="expression" dxfId="2469" priority="234">
      <formula>$I$1&lt;13</formula>
    </cfRule>
  </conditionalFormatting>
  <conditionalFormatting sqref="X118">
    <cfRule type="expression" dxfId="2468" priority="233">
      <formula>$I$1&lt;14</formula>
    </cfRule>
  </conditionalFormatting>
  <conditionalFormatting sqref="Y118">
    <cfRule type="expression" dxfId="2467" priority="232">
      <formula>$I$1&lt;15</formula>
    </cfRule>
  </conditionalFormatting>
  <conditionalFormatting sqref="Z118">
    <cfRule type="expression" dxfId="2466" priority="231">
      <formula>$I$1&lt;16</formula>
    </cfRule>
  </conditionalFormatting>
  <conditionalFormatting sqref="AA118">
    <cfRule type="expression" dxfId="2465" priority="230">
      <formula>$I$1&lt;17</formula>
    </cfRule>
  </conditionalFormatting>
  <conditionalFormatting sqref="AB118">
    <cfRule type="expression" dxfId="2464" priority="229">
      <formula>$I$1&lt;18</formula>
    </cfRule>
  </conditionalFormatting>
  <conditionalFormatting sqref="AC118">
    <cfRule type="expression" dxfId="2463" priority="228">
      <formula>$I$1&lt;19</formula>
    </cfRule>
  </conditionalFormatting>
  <conditionalFormatting sqref="AD118">
    <cfRule type="expression" dxfId="2462" priority="227">
      <formula>$I$1&lt;20</formula>
    </cfRule>
  </conditionalFormatting>
  <conditionalFormatting sqref="AE118">
    <cfRule type="expression" dxfId="2461" priority="226">
      <formula>$I$1&lt;21</formula>
    </cfRule>
  </conditionalFormatting>
  <conditionalFormatting sqref="AF118">
    <cfRule type="expression" dxfId="2460" priority="225">
      <formula>$I$1&lt;22</formula>
    </cfRule>
  </conditionalFormatting>
  <conditionalFormatting sqref="AG118">
    <cfRule type="expression" dxfId="2459" priority="224">
      <formula>$I$1&lt;23</formula>
    </cfRule>
  </conditionalFormatting>
  <conditionalFormatting sqref="AH118">
    <cfRule type="expression" dxfId="2458" priority="223">
      <formula>$I$1&lt;24</formula>
    </cfRule>
  </conditionalFormatting>
  <conditionalFormatting sqref="AI118">
    <cfRule type="expression" dxfId="2457" priority="222">
      <formula>$I$1&lt;25</formula>
    </cfRule>
  </conditionalFormatting>
  <conditionalFormatting sqref="AJ118">
    <cfRule type="expression" dxfId="2456" priority="221">
      <formula>$I$1&lt;26</formula>
    </cfRule>
  </conditionalFormatting>
  <conditionalFormatting sqref="AK118">
    <cfRule type="expression" dxfId="2455" priority="220">
      <formula>$I$1&lt;27</formula>
    </cfRule>
  </conditionalFormatting>
  <conditionalFormatting sqref="AL118">
    <cfRule type="expression" dxfId="2454" priority="219">
      <formula>$I$1&lt;28</formula>
    </cfRule>
  </conditionalFormatting>
  <conditionalFormatting sqref="AM118">
    <cfRule type="expression" dxfId="2453" priority="218">
      <formula>$I$1&lt;29</formula>
    </cfRule>
  </conditionalFormatting>
  <conditionalFormatting sqref="AN118">
    <cfRule type="expression" dxfId="2452" priority="217">
      <formula>$I$1&lt;30</formula>
    </cfRule>
  </conditionalFormatting>
  <conditionalFormatting sqref="AO118">
    <cfRule type="expression" dxfId="2451" priority="216">
      <formula>$I$1&lt;31</formula>
    </cfRule>
  </conditionalFormatting>
  <conditionalFormatting sqref="AP118">
    <cfRule type="expression" dxfId="2450" priority="215">
      <formula>$I$1&lt;32</formula>
    </cfRule>
  </conditionalFormatting>
  <conditionalFormatting sqref="AQ118">
    <cfRule type="expression" dxfId="2449" priority="214">
      <formula>$I$1&lt;33</formula>
    </cfRule>
  </conditionalFormatting>
  <conditionalFormatting sqref="AR118">
    <cfRule type="expression" dxfId="2448" priority="213">
      <formula>$I$1&lt;34</formula>
    </cfRule>
  </conditionalFormatting>
  <conditionalFormatting sqref="AS118">
    <cfRule type="expression" dxfId="2447" priority="212">
      <formula>$I$1&lt;35</formula>
    </cfRule>
  </conditionalFormatting>
  <conditionalFormatting sqref="AT118">
    <cfRule type="expression" dxfId="2446" priority="211">
      <formula>$I$1&lt;36</formula>
    </cfRule>
  </conditionalFormatting>
  <conditionalFormatting sqref="AU118">
    <cfRule type="expression" dxfId="2445" priority="210">
      <formula>$I$1&lt;37</formula>
    </cfRule>
  </conditionalFormatting>
  <conditionalFormatting sqref="AV118">
    <cfRule type="expression" dxfId="2444" priority="209">
      <formula>$I$1&lt;38</formula>
    </cfRule>
  </conditionalFormatting>
  <conditionalFormatting sqref="AW118">
    <cfRule type="expression" dxfId="2443" priority="208">
      <formula>$I$1&lt;39</formula>
    </cfRule>
  </conditionalFormatting>
  <conditionalFormatting sqref="AX118">
    <cfRule type="expression" dxfId="2442" priority="207">
      <formula>$I$1&lt;40</formula>
    </cfRule>
  </conditionalFormatting>
  <conditionalFormatting sqref="AY118">
    <cfRule type="expression" dxfId="2441" priority="206">
      <formula>$I$1&lt;41</formula>
    </cfRule>
  </conditionalFormatting>
  <conditionalFormatting sqref="AZ118">
    <cfRule type="expression" dxfId="2440" priority="205">
      <formula>$I$1&lt;42</formula>
    </cfRule>
  </conditionalFormatting>
  <conditionalFormatting sqref="BA118">
    <cfRule type="expression" dxfId="2439" priority="204">
      <formula>$I$1&lt;43</formula>
    </cfRule>
  </conditionalFormatting>
  <conditionalFormatting sqref="BB118">
    <cfRule type="expression" dxfId="2438" priority="203">
      <formula>$I$1&lt;44</formula>
    </cfRule>
  </conditionalFormatting>
  <conditionalFormatting sqref="BC118">
    <cfRule type="expression" dxfId="2437" priority="202">
      <formula>$I$1&lt;45</formula>
    </cfRule>
  </conditionalFormatting>
  <conditionalFormatting sqref="BD118">
    <cfRule type="expression" dxfId="2436" priority="201">
      <formula>$I$1&lt;46</formula>
    </cfRule>
  </conditionalFormatting>
  <conditionalFormatting sqref="BE118">
    <cfRule type="expression" dxfId="2435" priority="200">
      <formula>$I$1&lt;47</formula>
    </cfRule>
  </conditionalFormatting>
  <conditionalFormatting sqref="BF118">
    <cfRule type="expression" dxfId="2434" priority="199">
      <formula>$I$1&lt;48</formula>
    </cfRule>
  </conditionalFormatting>
  <conditionalFormatting sqref="BG118">
    <cfRule type="expression" dxfId="2433" priority="198">
      <formula>$I$1&lt;49</formula>
    </cfRule>
  </conditionalFormatting>
  <conditionalFormatting sqref="BH118">
    <cfRule type="expression" dxfId="2432" priority="197">
      <formula>$I$1&lt;50</formula>
    </cfRule>
  </conditionalFormatting>
  <conditionalFormatting sqref="BI118">
    <cfRule type="expression" dxfId="2431" priority="196">
      <formula>$I$1&lt;51</formula>
    </cfRule>
  </conditionalFormatting>
  <conditionalFormatting sqref="BJ118">
    <cfRule type="expression" dxfId="2430" priority="195">
      <formula>$I$1&lt;52</formula>
    </cfRule>
  </conditionalFormatting>
  <conditionalFormatting sqref="BK118">
    <cfRule type="expression" dxfId="2429" priority="194">
      <formula>$I$1&lt;53</formula>
    </cfRule>
  </conditionalFormatting>
  <conditionalFormatting sqref="BL118">
    <cfRule type="expression" dxfId="2428" priority="193">
      <formula>$I$1&lt;54</formula>
    </cfRule>
  </conditionalFormatting>
  <conditionalFormatting sqref="BM118">
    <cfRule type="expression" dxfId="2427" priority="192">
      <formula>$I$1&lt;55</formula>
    </cfRule>
  </conditionalFormatting>
  <conditionalFormatting sqref="BN118">
    <cfRule type="expression" dxfId="2426" priority="191">
      <formula>$I$1&lt;56</formula>
    </cfRule>
  </conditionalFormatting>
  <conditionalFormatting sqref="BO118">
    <cfRule type="expression" dxfId="2425" priority="190">
      <formula>$I$1&lt;57</formula>
    </cfRule>
  </conditionalFormatting>
  <conditionalFormatting sqref="BP118">
    <cfRule type="expression" dxfId="2424" priority="189">
      <formula>$I$1&lt;58</formula>
    </cfRule>
  </conditionalFormatting>
  <conditionalFormatting sqref="BQ118">
    <cfRule type="expression" dxfId="2423" priority="188">
      <formula>$I$1&lt;59</formula>
    </cfRule>
  </conditionalFormatting>
  <conditionalFormatting sqref="BR118">
    <cfRule type="expression" dxfId="2422" priority="187">
      <formula>$I$1&lt;60</formula>
    </cfRule>
  </conditionalFormatting>
  <conditionalFormatting sqref="BS118">
    <cfRule type="expression" dxfId="2421" priority="186">
      <formula>$I$1&lt;61</formula>
    </cfRule>
  </conditionalFormatting>
  <conditionalFormatting sqref="BT118">
    <cfRule type="expression" dxfId="2420" priority="185">
      <formula>$I$1&lt;62</formula>
    </cfRule>
  </conditionalFormatting>
  <conditionalFormatting sqref="BU118">
    <cfRule type="expression" dxfId="2419" priority="184">
      <formula>$I$1&lt;63</formula>
    </cfRule>
  </conditionalFormatting>
  <conditionalFormatting sqref="BV118">
    <cfRule type="expression" dxfId="2418" priority="183">
      <formula>$I$1&lt;64</formula>
    </cfRule>
  </conditionalFormatting>
  <conditionalFormatting sqref="BW118">
    <cfRule type="expression" dxfId="2417" priority="182">
      <formula>$I$1&lt;65</formula>
    </cfRule>
  </conditionalFormatting>
  <conditionalFormatting sqref="BX118">
    <cfRule type="expression" dxfId="2416" priority="181">
      <formula>$I$1&lt;66</formula>
    </cfRule>
  </conditionalFormatting>
  <conditionalFormatting sqref="BY118">
    <cfRule type="expression" dxfId="2415" priority="180">
      <formula>$I$1&lt;67</formula>
    </cfRule>
  </conditionalFormatting>
  <conditionalFormatting sqref="BZ118">
    <cfRule type="expression" dxfId="2414" priority="179">
      <formula>$I$1&lt;68</formula>
    </cfRule>
  </conditionalFormatting>
  <conditionalFormatting sqref="CA118">
    <cfRule type="expression" dxfId="2413" priority="178">
      <formula>$I$1&lt;69</formula>
    </cfRule>
  </conditionalFormatting>
  <conditionalFormatting sqref="CB118">
    <cfRule type="expression" dxfId="2412" priority="177">
      <formula>$I$1&lt;70</formula>
    </cfRule>
  </conditionalFormatting>
  <conditionalFormatting sqref="CC118">
    <cfRule type="expression" dxfId="2411" priority="176">
      <formula>$I$1&lt;71</formula>
    </cfRule>
  </conditionalFormatting>
  <conditionalFormatting sqref="CD118">
    <cfRule type="expression" dxfId="2410" priority="175">
      <formula>$I$1&lt;72</formula>
    </cfRule>
  </conditionalFormatting>
  <conditionalFormatting sqref="CE118">
    <cfRule type="expression" dxfId="2409" priority="174">
      <formula>$I$1&lt;73</formula>
    </cfRule>
  </conditionalFormatting>
  <conditionalFormatting sqref="CF118">
    <cfRule type="expression" dxfId="2408" priority="173">
      <formula>$I$1&lt;74</formula>
    </cfRule>
  </conditionalFormatting>
  <conditionalFormatting sqref="CG118">
    <cfRule type="expression" dxfId="2407" priority="172">
      <formula>$I$1&lt;75</formula>
    </cfRule>
  </conditionalFormatting>
  <conditionalFormatting sqref="CH118">
    <cfRule type="expression" dxfId="2406" priority="171">
      <formula>$I$1&lt;76</formula>
    </cfRule>
  </conditionalFormatting>
  <conditionalFormatting sqref="CI118">
    <cfRule type="expression" dxfId="2405" priority="170">
      <formula>$I$1&lt;77</formula>
    </cfRule>
  </conditionalFormatting>
  <conditionalFormatting sqref="CJ118">
    <cfRule type="expression" dxfId="2404" priority="169">
      <formula>$I$1&lt;78</formula>
    </cfRule>
  </conditionalFormatting>
  <conditionalFormatting sqref="CK118">
    <cfRule type="expression" dxfId="2403" priority="168">
      <formula>$I$1&lt;79</formula>
    </cfRule>
  </conditionalFormatting>
  <conditionalFormatting sqref="CL118">
    <cfRule type="expression" dxfId="2402" priority="167">
      <formula>$I$1&lt;80</formula>
    </cfRule>
  </conditionalFormatting>
  <conditionalFormatting sqref="CM118">
    <cfRule type="expression" dxfId="2401" priority="166">
      <formula>$I$1&lt;81</formula>
    </cfRule>
  </conditionalFormatting>
  <conditionalFormatting sqref="CN118">
    <cfRule type="expression" dxfId="2400" priority="165">
      <formula>$I$1&lt;82</formula>
    </cfRule>
  </conditionalFormatting>
  <conditionalFormatting sqref="CO118">
    <cfRule type="expression" dxfId="2399" priority="164">
      <formula>$I$1&lt;83</formula>
    </cfRule>
  </conditionalFormatting>
  <conditionalFormatting sqref="CP118">
    <cfRule type="expression" dxfId="2398" priority="163">
      <formula>$I$1&lt;84</formula>
    </cfRule>
  </conditionalFormatting>
  <conditionalFormatting sqref="CQ118">
    <cfRule type="expression" dxfId="2397" priority="162">
      <formula>$I$1&lt;85</formula>
    </cfRule>
  </conditionalFormatting>
  <conditionalFormatting sqref="CR118">
    <cfRule type="expression" dxfId="2396" priority="161">
      <formula>$I$1&lt;86</formula>
    </cfRule>
  </conditionalFormatting>
  <conditionalFormatting sqref="CS118">
    <cfRule type="expression" dxfId="2395" priority="160">
      <formula>$I$1&lt;87</formula>
    </cfRule>
  </conditionalFormatting>
  <conditionalFormatting sqref="CT118">
    <cfRule type="expression" dxfId="2394" priority="159">
      <formula>$I$1&lt;88</formula>
    </cfRule>
  </conditionalFormatting>
  <conditionalFormatting sqref="CU118">
    <cfRule type="expression" dxfId="2393" priority="158">
      <formula>$I$1&lt;89</formula>
    </cfRule>
  </conditionalFormatting>
  <conditionalFormatting sqref="CV118">
    <cfRule type="expression" dxfId="2392" priority="157">
      <formula>$I$1&lt;90</formula>
    </cfRule>
  </conditionalFormatting>
  <conditionalFormatting sqref="CW118">
    <cfRule type="expression" dxfId="2391" priority="156">
      <formula>$I$1&lt;91</formula>
    </cfRule>
  </conditionalFormatting>
  <conditionalFormatting sqref="CX118">
    <cfRule type="expression" dxfId="2390" priority="155">
      <formula>$I$1&lt;92</formula>
    </cfRule>
  </conditionalFormatting>
  <conditionalFormatting sqref="CY118">
    <cfRule type="expression" dxfId="2389" priority="154">
      <formula>$I$1&lt;93</formula>
    </cfRule>
  </conditionalFormatting>
  <conditionalFormatting sqref="CZ118">
    <cfRule type="expression" dxfId="2388" priority="153">
      <formula>$I$1&lt;94</formula>
    </cfRule>
  </conditionalFormatting>
  <conditionalFormatting sqref="DA118">
    <cfRule type="expression" dxfId="2387" priority="152">
      <formula>$I$1&lt;95</formula>
    </cfRule>
  </conditionalFormatting>
  <conditionalFormatting sqref="DB118">
    <cfRule type="expression" dxfId="2386" priority="151">
      <formula>$I$1&lt;96</formula>
    </cfRule>
  </conditionalFormatting>
  <conditionalFormatting sqref="DC118">
    <cfRule type="expression" dxfId="2385" priority="150">
      <formula>$I$1&lt;97</formula>
    </cfRule>
  </conditionalFormatting>
  <conditionalFormatting sqref="DD118">
    <cfRule type="expression" dxfId="2384" priority="149">
      <formula>$I$1&lt;98</formula>
    </cfRule>
  </conditionalFormatting>
  <conditionalFormatting sqref="DE118">
    <cfRule type="expression" dxfId="2383" priority="148">
      <formula>$I$1&lt;99</formula>
    </cfRule>
  </conditionalFormatting>
  <conditionalFormatting sqref="DF118">
    <cfRule type="expression" dxfId="2382" priority="147">
      <formula>$I$1&lt;100</formula>
    </cfRule>
  </conditionalFormatting>
  <conditionalFormatting sqref="K82:DF82">
    <cfRule type="expression" dxfId="2381" priority="45">
      <formula>$I$1="Select here"</formula>
    </cfRule>
  </conditionalFormatting>
  <conditionalFormatting sqref="K82:DF82">
    <cfRule type="expression" dxfId="2380" priority="145">
      <formula>$I$1&lt;1</formula>
    </cfRule>
  </conditionalFormatting>
  <conditionalFormatting sqref="L82">
    <cfRule type="expression" dxfId="2379" priority="144">
      <formula>$I$1&lt;2</formula>
    </cfRule>
  </conditionalFormatting>
  <conditionalFormatting sqref="M82">
    <cfRule type="expression" dxfId="2378" priority="143">
      <formula>$I$1&lt;3</formula>
    </cfRule>
  </conditionalFormatting>
  <conditionalFormatting sqref="N82">
    <cfRule type="expression" dxfId="2377" priority="142">
      <formula>$I$1&lt;4</formula>
    </cfRule>
  </conditionalFormatting>
  <conditionalFormatting sqref="O82">
    <cfRule type="expression" dxfId="2376" priority="141">
      <formula>$I$1&lt;5</formula>
    </cfRule>
  </conditionalFormatting>
  <conditionalFormatting sqref="P82">
    <cfRule type="expression" dxfId="2375" priority="140">
      <formula>$I$1&lt;6</formula>
    </cfRule>
  </conditionalFormatting>
  <conditionalFormatting sqref="Q82">
    <cfRule type="expression" dxfId="2374" priority="139">
      <formula>$I$1&lt;7</formula>
    </cfRule>
  </conditionalFormatting>
  <conditionalFormatting sqref="R82">
    <cfRule type="expression" dxfId="2373" priority="138">
      <formula>$I$1&lt;8</formula>
    </cfRule>
  </conditionalFormatting>
  <conditionalFormatting sqref="S82">
    <cfRule type="expression" dxfId="2372" priority="137">
      <formula>$I$1&lt;9</formula>
    </cfRule>
  </conditionalFormatting>
  <conditionalFormatting sqref="T82">
    <cfRule type="expression" dxfId="2371" priority="136">
      <formula>$I$1&lt;10</formula>
    </cfRule>
  </conditionalFormatting>
  <conditionalFormatting sqref="U82">
    <cfRule type="expression" dxfId="2370" priority="135">
      <formula>$I$1&lt;11</formula>
    </cfRule>
  </conditionalFormatting>
  <conditionalFormatting sqref="V82">
    <cfRule type="expression" dxfId="2369" priority="134">
      <formula>$I$1&lt;12</formula>
    </cfRule>
  </conditionalFormatting>
  <conditionalFormatting sqref="W82">
    <cfRule type="expression" dxfId="2368" priority="133">
      <formula>$I$1&lt;13</formula>
    </cfRule>
  </conditionalFormatting>
  <conditionalFormatting sqref="X82">
    <cfRule type="expression" dxfId="2367" priority="132">
      <formula>$I$1&lt;14</formula>
    </cfRule>
  </conditionalFormatting>
  <conditionalFormatting sqref="Y82">
    <cfRule type="expression" dxfId="2366" priority="131">
      <formula>$I$1&lt;15</formula>
    </cfRule>
  </conditionalFormatting>
  <conditionalFormatting sqref="Z82">
    <cfRule type="expression" dxfId="2365" priority="130">
      <formula>$I$1&lt;16</formula>
    </cfRule>
  </conditionalFormatting>
  <conditionalFormatting sqref="AA82">
    <cfRule type="expression" dxfId="2364" priority="129">
      <formula>$I$1&lt;17</formula>
    </cfRule>
  </conditionalFormatting>
  <conditionalFormatting sqref="AB82">
    <cfRule type="expression" dxfId="2363" priority="128">
      <formula>$I$1&lt;18</formula>
    </cfRule>
  </conditionalFormatting>
  <conditionalFormatting sqref="AC82">
    <cfRule type="expression" dxfId="2362" priority="127">
      <formula>$I$1&lt;19</formula>
    </cfRule>
  </conditionalFormatting>
  <conditionalFormatting sqref="AD82">
    <cfRule type="expression" dxfId="2361" priority="126">
      <formula>$I$1&lt;20</formula>
    </cfRule>
  </conditionalFormatting>
  <conditionalFormatting sqref="AE82">
    <cfRule type="expression" dxfId="2360" priority="125">
      <formula>$I$1&lt;21</formula>
    </cfRule>
  </conditionalFormatting>
  <conditionalFormatting sqref="AF82">
    <cfRule type="expression" dxfId="2359" priority="124">
      <formula>$I$1&lt;22</formula>
    </cfRule>
  </conditionalFormatting>
  <conditionalFormatting sqref="AG82">
    <cfRule type="expression" dxfId="2358" priority="123">
      <formula>$I$1&lt;23</formula>
    </cfRule>
  </conditionalFormatting>
  <conditionalFormatting sqref="AH82">
    <cfRule type="expression" dxfId="2357" priority="122">
      <formula>$I$1&lt;24</formula>
    </cfRule>
  </conditionalFormatting>
  <conditionalFormatting sqref="AI82">
    <cfRule type="expression" dxfId="2356" priority="121">
      <formula>$I$1&lt;25</formula>
    </cfRule>
  </conditionalFormatting>
  <conditionalFormatting sqref="AJ82">
    <cfRule type="expression" dxfId="2355" priority="120">
      <formula>$I$1&lt;26</formula>
    </cfRule>
  </conditionalFormatting>
  <conditionalFormatting sqref="AK82">
    <cfRule type="expression" dxfId="2354" priority="119">
      <formula>$I$1&lt;27</formula>
    </cfRule>
  </conditionalFormatting>
  <conditionalFormatting sqref="AL82">
    <cfRule type="expression" dxfId="2353" priority="118">
      <formula>$I$1&lt;28</formula>
    </cfRule>
  </conditionalFormatting>
  <conditionalFormatting sqref="AM82">
    <cfRule type="expression" dxfId="2352" priority="117">
      <formula>$I$1&lt;29</formula>
    </cfRule>
  </conditionalFormatting>
  <conditionalFormatting sqref="AN82">
    <cfRule type="expression" dxfId="2351" priority="116">
      <formula>$I$1&lt;30</formula>
    </cfRule>
  </conditionalFormatting>
  <conditionalFormatting sqref="AO82">
    <cfRule type="expression" dxfId="2350" priority="115">
      <formula>$I$1&lt;31</formula>
    </cfRule>
  </conditionalFormatting>
  <conditionalFormatting sqref="AP82">
    <cfRule type="expression" dxfId="2349" priority="114">
      <formula>$I$1&lt;32</formula>
    </cfRule>
  </conditionalFormatting>
  <conditionalFormatting sqref="AQ82">
    <cfRule type="expression" dxfId="2348" priority="113">
      <formula>$I$1&lt;33</formula>
    </cfRule>
  </conditionalFormatting>
  <conditionalFormatting sqref="AR82">
    <cfRule type="expression" dxfId="2347" priority="112">
      <formula>$I$1&lt;34</formula>
    </cfRule>
  </conditionalFormatting>
  <conditionalFormatting sqref="AS82">
    <cfRule type="expression" dxfId="2346" priority="111">
      <formula>$I$1&lt;35</formula>
    </cfRule>
  </conditionalFormatting>
  <conditionalFormatting sqref="AT82">
    <cfRule type="expression" dxfId="2345" priority="110">
      <formula>$I$1&lt;36</formula>
    </cfRule>
  </conditionalFormatting>
  <conditionalFormatting sqref="AU82">
    <cfRule type="expression" dxfId="2344" priority="109">
      <formula>$I$1&lt;37</formula>
    </cfRule>
  </conditionalFormatting>
  <conditionalFormatting sqref="AV82">
    <cfRule type="expression" dxfId="2343" priority="108">
      <formula>$I$1&lt;38</formula>
    </cfRule>
  </conditionalFormatting>
  <conditionalFormatting sqref="AW82">
    <cfRule type="expression" dxfId="2342" priority="107">
      <formula>$I$1&lt;39</formula>
    </cfRule>
  </conditionalFormatting>
  <conditionalFormatting sqref="AX82">
    <cfRule type="expression" dxfId="2341" priority="106">
      <formula>$I$1&lt;40</formula>
    </cfRule>
  </conditionalFormatting>
  <conditionalFormatting sqref="AY82">
    <cfRule type="expression" dxfId="2340" priority="105">
      <formula>$I$1&lt;41</formula>
    </cfRule>
  </conditionalFormatting>
  <conditionalFormatting sqref="AZ82">
    <cfRule type="expression" dxfId="2339" priority="104">
      <formula>$I$1&lt;42</formula>
    </cfRule>
  </conditionalFormatting>
  <conditionalFormatting sqref="BA82">
    <cfRule type="expression" dxfId="2338" priority="103">
      <formula>$I$1&lt;43</formula>
    </cfRule>
  </conditionalFormatting>
  <conditionalFormatting sqref="BB82">
    <cfRule type="expression" dxfId="2337" priority="102">
      <formula>$I$1&lt;44</formula>
    </cfRule>
  </conditionalFormatting>
  <conditionalFormatting sqref="BC82">
    <cfRule type="expression" dxfId="2336" priority="101">
      <formula>$I$1&lt;45</formula>
    </cfRule>
  </conditionalFormatting>
  <conditionalFormatting sqref="BD82">
    <cfRule type="expression" dxfId="2335" priority="100">
      <formula>$I$1&lt;46</formula>
    </cfRule>
  </conditionalFormatting>
  <conditionalFormatting sqref="BE82">
    <cfRule type="expression" dxfId="2334" priority="99">
      <formula>$I$1&lt;47</formula>
    </cfRule>
  </conditionalFormatting>
  <conditionalFormatting sqref="BF82">
    <cfRule type="expression" dxfId="2333" priority="98">
      <formula>$I$1&lt;48</formula>
    </cfRule>
  </conditionalFormatting>
  <conditionalFormatting sqref="BG82">
    <cfRule type="expression" dxfId="2332" priority="97">
      <formula>$I$1&lt;49</formula>
    </cfRule>
  </conditionalFormatting>
  <conditionalFormatting sqref="BH82">
    <cfRule type="expression" dxfId="2331" priority="96">
      <formula>$I$1&lt;50</formula>
    </cfRule>
  </conditionalFormatting>
  <conditionalFormatting sqref="BI82">
    <cfRule type="expression" dxfId="2330" priority="95">
      <formula>$I$1&lt;51</formula>
    </cfRule>
  </conditionalFormatting>
  <conditionalFormatting sqref="BJ82">
    <cfRule type="expression" dxfId="2329" priority="94">
      <formula>$I$1&lt;52</formula>
    </cfRule>
  </conditionalFormatting>
  <conditionalFormatting sqref="BK82">
    <cfRule type="expression" dxfId="2328" priority="93">
      <formula>$I$1&lt;53</formula>
    </cfRule>
  </conditionalFormatting>
  <conditionalFormatting sqref="BL82">
    <cfRule type="expression" dxfId="2327" priority="92">
      <formula>$I$1&lt;54</formula>
    </cfRule>
  </conditionalFormatting>
  <conditionalFormatting sqref="BM82">
    <cfRule type="expression" dxfId="2326" priority="91">
      <formula>$I$1&lt;55</formula>
    </cfRule>
  </conditionalFormatting>
  <conditionalFormatting sqref="BN82">
    <cfRule type="expression" dxfId="2325" priority="90">
      <formula>$I$1&lt;56</formula>
    </cfRule>
  </conditionalFormatting>
  <conditionalFormatting sqref="BO82">
    <cfRule type="expression" dxfId="2324" priority="89">
      <formula>$I$1&lt;57</formula>
    </cfRule>
  </conditionalFormatting>
  <conditionalFormatting sqref="BP82">
    <cfRule type="expression" dxfId="2323" priority="88">
      <formula>$I$1&lt;58</formula>
    </cfRule>
  </conditionalFormatting>
  <conditionalFormatting sqref="BQ82">
    <cfRule type="expression" dxfId="2322" priority="87">
      <formula>$I$1&lt;59</formula>
    </cfRule>
  </conditionalFormatting>
  <conditionalFormatting sqref="BR82">
    <cfRule type="expression" dxfId="2321" priority="86">
      <formula>$I$1&lt;60</formula>
    </cfRule>
  </conditionalFormatting>
  <conditionalFormatting sqref="BS82">
    <cfRule type="expression" dxfId="2320" priority="85">
      <formula>$I$1&lt;61</formula>
    </cfRule>
  </conditionalFormatting>
  <conditionalFormatting sqref="BT82">
    <cfRule type="expression" dxfId="2319" priority="84">
      <formula>$I$1&lt;62</formula>
    </cfRule>
  </conditionalFormatting>
  <conditionalFormatting sqref="BU82">
    <cfRule type="expression" dxfId="2318" priority="83">
      <formula>$I$1&lt;63</formula>
    </cfRule>
  </conditionalFormatting>
  <conditionalFormatting sqref="BV82">
    <cfRule type="expression" dxfId="2317" priority="82">
      <formula>$I$1&lt;64</formula>
    </cfRule>
  </conditionalFormatting>
  <conditionalFormatting sqref="BW82">
    <cfRule type="expression" dxfId="2316" priority="81">
      <formula>$I$1&lt;65</formula>
    </cfRule>
  </conditionalFormatting>
  <conditionalFormatting sqref="BX82">
    <cfRule type="expression" dxfId="2315" priority="80">
      <formula>$I$1&lt;66</formula>
    </cfRule>
  </conditionalFormatting>
  <conditionalFormatting sqref="BY82">
    <cfRule type="expression" dxfId="2314" priority="79">
      <formula>$I$1&lt;67</formula>
    </cfRule>
  </conditionalFormatting>
  <conditionalFormatting sqref="BZ82">
    <cfRule type="expression" dxfId="2313" priority="78">
      <formula>$I$1&lt;68</formula>
    </cfRule>
  </conditionalFormatting>
  <conditionalFormatting sqref="CA82">
    <cfRule type="expression" dxfId="2312" priority="77">
      <formula>$I$1&lt;69</formula>
    </cfRule>
  </conditionalFormatting>
  <conditionalFormatting sqref="CB82">
    <cfRule type="expression" dxfId="2311" priority="76">
      <formula>$I$1&lt;70</formula>
    </cfRule>
  </conditionalFormatting>
  <conditionalFormatting sqref="CC82">
    <cfRule type="expression" dxfId="2310" priority="75">
      <formula>$I$1&lt;71</formula>
    </cfRule>
  </conditionalFormatting>
  <conditionalFormatting sqref="CD82">
    <cfRule type="expression" dxfId="2309" priority="74">
      <formula>$I$1&lt;72</formula>
    </cfRule>
  </conditionalFormatting>
  <conditionalFormatting sqref="CE82">
    <cfRule type="expression" dxfId="2308" priority="73">
      <formula>$I$1&lt;73</formula>
    </cfRule>
  </conditionalFormatting>
  <conditionalFormatting sqref="CF82">
    <cfRule type="expression" dxfId="2307" priority="72">
      <formula>$I$1&lt;74</formula>
    </cfRule>
  </conditionalFormatting>
  <conditionalFormatting sqref="CG82">
    <cfRule type="expression" dxfId="2306" priority="71">
      <formula>$I$1&lt;75</formula>
    </cfRule>
  </conditionalFormatting>
  <conditionalFormatting sqref="CH82">
    <cfRule type="expression" dxfId="2305" priority="70">
      <formula>$I$1&lt;76</formula>
    </cfRule>
  </conditionalFormatting>
  <conditionalFormatting sqref="CI82">
    <cfRule type="expression" dxfId="2304" priority="69">
      <formula>$I$1&lt;77</formula>
    </cfRule>
  </conditionalFormatting>
  <conditionalFormatting sqref="CJ82">
    <cfRule type="expression" dxfId="2303" priority="68">
      <formula>$I$1&lt;78</formula>
    </cfRule>
  </conditionalFormatting>
  <conditionalFormatting sqref="CK82">
    <cfRule type="expression" dxfId="2302" priority="67">
      <formula>$I$1&lt;79</formula>
    </cfRule>
  </conditionalFormatting>
  <conditionalFormatting sqref="CL82">
    <cfRule type="expression" dxfId="2301" priority="66">
      <formula>$I$1&lt;80</formula>
    </cfRule>
  </conditionalFormatting>
  <conditionalFormatting sqref="CM82">
    <cfRule type="expression" dxfId="2300" priority="65">
      <formula>$I$1&lt;81</formula>
    </cfRule>
  </conditionalFormatting>
  <conditionalFormatting sqref="CN82">
    <cfRule type="expression" dxfId="2299" priority="64">
      <formula>$I$1&lt;82</formula>
    </cfRule>
  </conditionalFormatting>
  <conditionalFormatting sqref="CO82">
    <cfRule type="expression" dxfId="2298" priority="63">
      <formula>$I$1&lt;83</formula>
    </cfRule>
  </conditionalFormatting>
  <conditionalFormatting sqref="CP82">
    <cfRule type="expression" dxfId="2297" priority="62">
      <formula>$I$1&lt;84</formula>
    </cfRule>
  </conditionalFormatting>
  <conditionalFormatting sqref="CQ82">
    <cfRule type="expression" dxfId="2296" priority="61">
      <formula>$I$1&lt;85</formula>
    </cfRule>
  </conditionalFormatting>
  <conditionalFormatting sqref="CR82">
    <cfRule type="expression" dxfId="2295" priority="60">
      <formula>$I$1&lt;86</formula>
    </cfRule>
  </conditionalFormatting>
  <conditionalFormatting sqref="CS82">
    <cfRule type="expression" dxfId="2294" priority="59">
      <formula>$I$1&lt;87</formula>
    </cfRule>
  </conditionalFormatting>
  <conditionalFormatting sqref="CT82">
    <cfRule type="expression" dxfId="2293" priority="58">
      <formula>$I$1&lt;88</formula>
    </cfRule>
  </conditionalFormatting>
  <conditionalFormatting sqref="CU82">
    <cfRule type="expression" dxfId="2292" priority="57">
      <formula>$I$1&lt;89</formula>
    </cfRule>
  </conditionalFormatting>
  <conditionalFormatting sqref="CV82">
    <cfRule type="expression" dxfId="2291" priority="56">
      <formula>$I$1&lt;90</formula>
    </cfRule>
  </conditionalFormatting>
  <conditionalFormatting sqref="CW82">
    <cfRule type="expression" dxfId="2290" priority="55">
      <formula>$I$1&lt;91</formula>
    </cfRule>
  </conditionalFormatting>
  <conditionalFormatting sqref="CX82">
    <cfRule type="expression" dxfId="2289" priority="54">
      <formula>$I$1&lt;92</formula>
    </cfRule>
  </conditionalFormatting>
  <conditionalFormatting sqref="CY82">
    <cfRule type="expression" dxfId="2288" priority="53">
      <formula>$I$1&lt;93</formula>
    </cfRule>
  </conditionalFormatting>
  <conditionalFormatting sqref="CZ82">
    <cfRule type="expression" dxfId="2287" priority="52">
      <formula>$I$1&lt;94</formula>
    </cfRule>
  </conditionalFormatting>
  <conditionalFormatting sqref="DA82">
    <cfRule type="expression" dxfId="2286" priority="51">
      <formula>$I$1&lt;95</formula>
    </cfRule>
  </conditionalFormatting>
  <conditionalFormatting sqref="DB82">
    <cfRule type="expression" dxfId="2285" priority="50">
      <formula>$I$1&lt;96</formula>
    </cfRule>
  </conditionalFormatting>
  <conditionalFormatting sqref="DC82">
    <cfRule type="expression" dxfId="2284" priority="49">
      <formula>$I$1&lt;97</formula>
    </cfRule>
  </conditionalFormatting>
  <conditionalFormatting sqref="DD82">
    <cfRule type="expression" dxfId="2283" priority="48">
      <formula>$I$1&lt;98</formula>
    </cfRule>
  </conditionalFormatting>
  <conditionalFormatting sqref="DE82">
    <cfRule type="expression" dxfId="2282" priority="47">
      <formula>$I$1&lt;99</formula>
    </cfRule>
  </conditionalFormatting>
  <conditionalFormatting sqref="DF82">
    <cfRule type="expression" dxfId="2281" priority="46">
      <formula>$I$1&lt;100</formula>
    </cfRule>
  </conditionalFormatting>
  <conditionalFormatting sqref="K28">
    <cfRule type="expression" dxfId="2280" priority="43">
      <formula>$I$1="Select here"</formula>
    </cfRule>
  </conditionalFormatting>
  <conditionalFormatting sqref="K28">
    <cfRule type="expression" dxfId="2279" priority="44">
      <formula>$I$1&lt;1</formula>
    </cfRule>
  </conditionalFormatting>
  <conditionalFormatting sqref="L28">
    <cfRule type="expression" dxfId="2278" priority="40">
      <formula>$I$1="Select here"</formula>
    </cfRule>
  </conditionalFormatting>
  <conditionalFormatting sqref="L28">
    <cfRule type="expression" dxfId="2277" priority="42">
      <formula>$I$1&lt;1</formula>
    </cfRule>
  </conditionalFormatting>
  <conditionalFormatting sqref="L28">
    <cfRule type="expression" dxfId="2276" priority="41">
      <formula>$I$1&lt;2</formula>
    </cfRule>
  </conditionalFormatting>
  <conditionalFormatting sqref="K30:K31">
    <cfRule type="expression" dxfId="2275" priority="38">
      <formula>$I$1="Select here"</formula>
    </cfRule>
  </conditionalFormatting>
  <conditionalFormatting sqref="K30:K31">
    <cfRule type="expression" dxfId="2274" priority="39">
      <formula>$I$1&lt;1</formula>
    </cfRule>
  </conditionalFormatting>
  <conditionalFormatting sqref="M30:M31">
    <cfRule type="expression" dxfId="2273" priority="35">
      <formula>$I$1="Select here"</formula>
    </cfRule>
  </conditionalFormatting>
  <conditionalFormatting sqref="M30:M31">
    <cfRule type="expression" dxfId="2272" priority="37">
      <formula>$I$1&lt;1</formula>
    </cfRule>
  </conditionalFormatting>
  <conditionalFormatting sqref="M30:M31">
    <cfRule type="expression" dxfId="2271" priority="36">
      <formula>$I$1&lt;3</formula>
    </cfRule>
  </conditionalFormatting>
  <conditionalFormatting sqref="M28">
    <cfRule type="expression" dxfId="2270" priority="32">
      <formula>$I$1="Select here"</formula>
    </cfRule>
  </conditionalFormatting>
  <conditionalFormatting sqref="M28">
    <cfRule type="expression" dxfId="2269" priority="34">
      <formula>$I$1&lt;1</formula>
    </cfRule>
  </conditionalFormatting>
  <conditionalFormatting sqref="M28">
    <cfRule type="expression" dxfId="2268" priority="33">
      <formula>$I$1&lt;3</formula>
    </cfRule>
  </conditionalFormatting>
  <conditionalFormatting sqref="N28 N30:N31">
    <cfRule type="expression" dxfId="2267" priority="28">
      <formula>$I$1="Select here"</formula>
    </cfRule>
  </conditionalFormatting>
  <conditionalFormatting sqref="N28 N30:N31">
    <cfRule type="expression" dxfId="2266" priority="31">
      <formula>$I$1&lt;1</formula>
    </cfRule>
  </conditionalFormatting>
  <conditionalFormatting sqref="N28 N30:N31">
    <cfRule type="expression" dxfId="2265" priority="30">
      <formula>$I$1&lt;2</formula>
    </cfRule>
  </conditionalFormatting>
  <conditionalFormatting sqref="N28 N30:N31">
    <cfRule type="expression" dxfId="2264" priority="29">
      <formula>$I$1&lt;4</formula>
    </cfRule>
  </conditionalFormatting>
  <conditionalFormatting sqref="O30:O31">
    <cfRule type="expression" dxfId="2263" priority="25">
      <formula>$I$1="Select here"</formula>
    </cfRule>
  </conditionalFormatting>
  <conditionalFormatting sqref="O30:O31">
    <cfRule type="expression" dxfId="2262" priority="27">
      <formula>$I$1&lt;1</formula>
    </cfRule>
  </conditionalFormatting>
  <conditionalFormatting sqref="O30:O31">
    <cfRule type="expression" dxfId="2261" priority="26">
      <formula>$I$1&lt;5</formula>
    </cfRule>
  </conditionalFormatting>
  <conditionalFormatting sqref="O28">
    <cfRule type="expression" dxfId="2260" priority="22">
      <formula>$I$1="Select here"</formula>
    </cfRule>
  </conditionalFormatting>
  <conditionalFormatting sqref="O28">
    <cfRule type="expression" dxfId="2259" priority="24">
      <formula>$I$1&lt;1</formula>
    </cfRule>
  </conditionalFormatting>
  <conditionalFormatting sqref="O28">
    <cfRule type="expression" dxfId="2258" priority="23">
      <formula>$I$1&lt;5</formula>
    </cfRule>
  </conditionalFormatting>
  <conditionalFormatting sqref="P28">
    <cfRule type="expression" dxfId="2257" priority="14">
      <formula>$I$1="Select here"</formula>
    </cfRule>
  </conditionalFormatting>
  <conditionalFormatting sqref="P28">
    <cfRule type="expression" dxfId="2256" priority="17">
      <formula>$I$1&lt;1</formula>
    </cfRule>
  </conditionalFormatting>
  <conditionalFormatting sqref="P28">
    <cfRule type="expression" dxfId="2255" priority="16">
      <formula>$I$1&lt;2</formula>
    </cfRule>
  </conditionalFormatting>
  <conditionalFormatting sqref="P28">
    <cfRule type="expression" dxfId="2254" priority="15">
      <formula>$I$1&lt;6</formula>
    </cfRule>
  </conditionalFormatting>
  <conditionalFormatting sqref="Q28">
    <cfRule type="expression" dxfId="2253" priority="10">
      <formula>$I$1="Select here"</formula>
    </cfRule>
  </conditionalFormatting>
  <conditionalFormatting sqref="Q28">
    <cfRule type="expression" dxfId="2252" priority="13">
      <formula>$I$1&lt;1</formula>
    </cfRule>
  </conditionalFormatting>
  <conditionalFormatting sqref="Q28">
    <cfRule type="expression" dxfId="2251" priority="12">
      <formula>$I$1&lt;2</formula>
    </cfRule>
  </conditionalFormatting>
  <conditionalFormatting sqref="Q28">
    <cfRule type="expression" dxfId="2250" priority="11">
      <formula>$I$1&lt;7</formula>
    </cfRule>
  </conditionalFormatting>
  <conditionalFormatting sqref="R28">
    <cfRule type="expression" dxfId="2249" priority="5">
      <formula>$I$1="Select here"</formula>
    </cfRule>
  </conditionalFormatting>
  <conditionalFormatting sqref="R28">
    <cfRule type="expression" dxfId="2248" priority="9">
      <formula>$I$1&lt;1</formula>
    </cfRule>
  </conditionalFormatting>
  <conditionalFormatting sqref="R28">
    <cfRule type="expression" dxfId="2247" priority="8">
      <formula>$I$1&lt;2</formula>
    </cfRule>
  </conditionalFormatting>
  <conditionalFormatting sqref="R28">
    <cfRule type="expression" dxfId="2246" priority="7">
      <formula>$I$1&lt;3</formula>
    </cfRule>
  </conditionalFormatting>
  <conditionalFormatting sqref="R28">
    <cfRule type="expression" dxfId="2245" priority="6">
      <formula>$I$1&lt;8</formula>
    </cfRule>
  </conditionalFormatting>
  <conditionalFormatting sqref="S28">
    <cfRule type="expression" dxfId="2244" priority="1">
      <formula>$I$1="Select here"</formula>
    </cfRule>
  </conditionalFormatting>
  <conditionalFormatting sqref="S28">
    <cfRule type="expression" dxfId="2243" priority="4">
      <formula>$I$1&lt;1</formula>
    </cfRule>
  </conditionalFormatting>
  <conditionalFormatting sqref="S28">
    <cfRule type="expression" dxfId="2242" priority="3">
      <formula>$I$1&lt;4</formula>
    </cfRule>
  </conditionalFormatting>
  <conditionalFormatting sqref="S28">
    <cfRule type="expression" dxfId="2241" priority="2">
      <formula>$I$1&lt;9</formula>
    </cfRule>
  </conditionalFormatting>
  <dataValidations count="17">
    <dataValidation type="list" allowBlank="1" showInputMessage="1" showErrorMessage="1" promptTitle="Select one of the values" sqref="I101" xr:uid="{00000000-0002-0000-0200-000000000000}">
      <formula1>$F$100:$F$103</formula1>
    </dataValidation>
    <dataValidation type="list" allowBlank="1" showInputMessage="1" showErrorMessage="1" sqref="I24" xr:uid="{00000000-0002-0000-0200-000002000000}">
      <formula1>$F$23:$F$25</formula1>
    </dataValidation>
    <dataValidation type="list" allowBlank="1" showInputMessage="1" showErrorMessage="1" sqref="I10" xr:uid="{00000000-0002-0000-0200-000006000000}">
      <formula1>$F$8:$F$12</formula1>
    </dataValidation>
    <dataValidation type="list" allowBlank="1" showInputMessage="1" showErrorMessage="1" promptTitle="Select one value" sqref="I110" xr:uid="{00000000-0002-0000-0200-000007000000}">
      <formula1>$F$108:$F$112</formula1>
    </dataValidation>
    <dataValidation allowBlank="1" showInputMessage="1" showErrorMessage="1" promptTitle="Select one value" sqref="I125 K10:DF10" xr:uid="{00000000-0002-0000-0200-000008000000}"/>
    <dataValidation type="list" allowBlank="1" showInputMessage="1" showErrorMessage="1" errorTitle="Please select one value" promptTitle="Please select one value" sqref="I94" xr:uid="{00000000-0002-0000-0200-000009000000}">
      <formula1>$F$93:$F$96</formula1>
    </dataValidation>
    <dataValidation type="list" allowBlank="1" showInputMessage="1" showErrorMessage="1" errorTitle="Please select one value" promptTitle="Please select one value" sqref="I88" xr:uid="{00000000-0002-0000-0200-00000A000000}">
      <formula1>$F$85:$F$90</formula1>
    </dataValidation>
    <dataValidation type="list" allowBlank="1" showInputMessage="1" showErrorMessage="1" sqref="I70" xr:uid="{0FAB7AE6-5B5D-45FC-9736-A183E71ADB03}">
      <formula1>$F$70:$F$74</formula1>
    </dataValidation>
    <dataValidation type="list" allowBlank="1" showInputMessage="1" showErrorMessage="1" sqref="I75" xr:uid="{D10FB32D-5BDD-4EC0-B8C9-7CF34CC8FBCD}">
      <formula1>$F$75:$F$76</formula1>
    </dataValidation>
    <dataValidation type="list" allowBlank="1" showInputMessage="1" showErrorMessage="1" sqref="I78" xr:uid="{5DD52903-A83C-4EAD-85FE-75B2D71E374E}">
      <formula1>$F$78:$F$80</formula1>
    </dataValidation>
    <dataValidation type="list" allowBlank="1" showInputMessage="1" showErrorMessage="1" sqref="I18" xr:uid="{00000000-0002-0000-0200-000004000000}">
      <formula1>$F$16:$F$19</formula1>
    </dataValidation>
    <dataValidation type="list" allowBlank="1" showInputMessage="1" showErrorMessage="1" sqref="K50:DF50" xr:uid="{B83A6408-C2BB-42FD-8783-6423FA493042}">
      <formula1>$F$50:$F$51</formula1>
    </dataValidation>
    <dataValidation type="list" allowBlank="1" showInputMessage="1" showErrorMessage="1" sqref="I43" xr:uid="{00000000-0002-0000-0200-000001000000}">
      <formula1>$G$39:$G$45</formula1>
    </dataValidation>
    <dataValidation type="list" allowBlank="1" showInputMessage="1" showErrorMessage="1" sqref="K34:DF34" xr:uid="{17B74547-29C1-44F1-B70D-2C4E23F9C5FA}">
      <formula1>$F$34:$F$35</formula1>
    </dataValidation>
    <dataValidation type="list" allowBlank="1" showInputMessage="1" showErrorMessage="1" sqref="I82" xr:uid="{C6F9478F-3E74-4E07-BF1B-181B067ACBA6}">
      <formula1>$F$82:$F$83</formula1>
    </dataValidation>
    <dataValidation type="list" allowBlank="1" showInputMessage="1" showErrorMessage="1" promptTitle="Select one value" sqref="I118" xr:uid="{69582D09-5ED0-4A91-8A68-054D4C947811}">
      <formula1>$F$118:$F$120</formula1>
    </dataValidation>
    <dataValidation type="list" allowBlank="1" showInputMessage="1" showErrorMessage="1" sqref="K59:DF59" xr:uid="{9B9FEC9D-E40A-4AFA-BA96-7DFAC8375E30}">
      <formula1>$F$59:$F$60</formula1>
    </dataValidation>
  </dataValidations>
  <hyperlinks>
    <hyperlink ref="C30" r:id="rId1" display="Calculation of water consumption here: " xr:uid="{00000000-0004-0000-0200-000000000000}"/>
    <hyperlink ref="E30" r:id="rId2" xr:uid="{7F1DEE3A-41A1-4AA4-9B92-9CB76D866974}"/>
    <hyperlink ref="C31" r:id="rId3" xr:uid="{ECBDC032-EF20-441A-9AB3-D685B27E937B}"/>
  </hyperlinks>
  <printOptions horizontalCentered="1" verticalCentered="1"/>
  <pageMargins left="0.70000000000000007" right="0.70000000000000007" top="0.75000000000000011" bottom="0.75000000000000011" header="0.30000000000000004" footer="0.30000000000000004"/>
  <pageSetup paperSize="9" scale="37" orientation="portrait" horizontalDpi="4294967292" verticalDpi="4294967292" r:id="rId4"/>
  <rowBreaks count="2" manualBreakCount="2">
    <brk id="103" max="16383" man="1"/>
    <brk id="168" max="16383" man="1"/>
  </rowBreaks>
  <colBreaks count="1" manualBreakCount="1">
    <brk id="10" max="1048575" man="1"/>
  </colBreaks>
  <ignoredErrors>
    <ignoredError sqref="K61:DF61 K67:DF67 M30 K30:L30 N30:T30" unlockedFormula="1"/>
    <ignoredError sqref="I59" formulaRange="1"/>
  </ignoredError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KH237"/>
  <sheetViews>
    <sheetView zoomScale="70" zoomScaleNormal="70" zoomScalePageLayoutView="80" workbookViewId="0">
      <pane ySplit="4" topLeftCell="A5" activePane="bottomLeft" state="frozen"/>
      <selection activeCell="C33" sqref="C33"/>
      <selection pane="bottomLeft" activeCell="K13" sqref="K13"/>
    </sheetView>
  </sheetViews>
  <sheetFormatPr defaultColWidth="10.796875" defaultRowHeight="15.6"/>
  <cols>
    <col min="1" max="1" width="3.09765625" style="34" customWidth="1"/>
    <col min="2" max="2" width="10" style="34" customWidth="1"/>
    <col min="3" max="3" width="31.5" style="34" customWidth="1"/>
    <col min="4" max="4" width="7.796875" style="34" customWidth="1"/>
    <col min="5" max="5" width="78.59765625" style="34" customWidth="1"/>
    <col min="6" max="6" width="20.59765625" style="34" customWidth="1"/>
    <col min="7" max="8" width="5.59765625" style="34" hidden="1" customWidth="1"/>
    <col min="9" max="9" width="20.59765625" style="34" customWidth="1"/>
    <col min="10" max="10" width="5.59765625" style="34" hidden="1" customWidth="1"/>
    <col min="11" max="11" width="20.59765625" style="50" customWidth="1"/>
    <col min="12" max="20" width="13.59765625" style="34" customWidth="1"/>
    <col min="21" max="110" width="10.796875" style="34" customWidth="1"/>
    <col min="111" max="16384" width="10.796875" style="34"/>
  </cols>
  <sheetData>
    <row r="1" spans="1:110" ht="18" customHeight="1">
      <c r="A1" s="32"/>
      <c r="B1" s="32"/>
      <c r="C1" s="32"/>
      <c r="D1" s="32"/>
      <c r="E1" s="32"/>
      <c r="F1" s="32"/>
      <c r="G1" s="32"/>
      <c r="H1" s="32"/>
      <c r="I1" s="78">
        <f>Home!C17</f>
        <v>100</v>
      </c>
      <c r="J1" s="32"/>
    </row>
    <row r="2" spans="1:110" ht="34.049999999999997" customHeight="1">
      <c r="A2" s="32"/>
      <c r="B2" s="245"/>
      <c r="C2" s="858" t="s">
        <v>565</v>
      </c>
      <c r="D2" s="858"/>
      <c r="E2" s="858"/>
      <c r="F2" s="245"/>
      <c r="G2" s="32"/>
      <c r="H2" s="32"/>
      <c r="I2" s="32"/>
      <c r="J2" s="32"/>
    </row>
    <row r="3" spans="1:110" ht="34.049999999999997" customHeight="1" thickBot="1">
      <c r="A3" s="32"/>
      <c r="B3" s="32"/>
      <c r="C3" s="32"/>
      <c r="D3" s="32"/>
      <c r="E3" s="32"/>
      <c r="F3" s="32"/>
      <c r="G3" s="32"/>
      <c r="H3" s="32"/>
      <c r="I3" s="32"/>
      <c r="J3" s="32"/>
    </row>
    <row r="4" spans="1:110" ht="27" customHeight="1" thickBot="1">
      <c r="A4" s="32"/>
      <c r="B4" s="212" t="s">
        <v>81</v>
      </c>
      <c r="C4" s="861" t="s">
        <v>567</v>
      </c>
      <c r="D4" s="861"/>
      <c r="E4" s="861"/>
      <c r="F4" s="213"/>
      <c r="G4" s="32"/>
      <c r="H4" s="32"/>
      <c r="I4" s="32"/>
      <c r="J4" s="44"/>
      <c r="K4" s="129" t="str">
        <f>Home!M23</f>
        <v>UNIT 1</v>
      </c>
      <c r="L4" s="129" t="str">
        <f>Home!N23</f>
        <v>UNIT 2</v>
      </c>
      <c r="M4" s="129" t="str">
        <f>Home!O23</f>
        <v>UNIT 3</v>
      </c>
      <c r="N4" s="129" t="str">
        <f>Home!P23</f>
        <v>UNIT 4</v>
      </c>
      <c r="O4" s="129" t="str">
        <f>Home!Q23</f>
        <v>UNIT 5</v>
      </c>
      <c r="P4" s="129" t="str">
        <f>Home!R23</f>
        <v>UNIT 6</v>
      </c>
      <c r="Q4" s="129" t="str">
        <f>Home!S23</f>
        <v>UNIT 7</v>
      </c>
      <c r="R4" s="129" t="str">
        <f>Home!T23</f>
        <v>UNIT 8</v>
      </c>
      <c r="S4" s="129" t="str">
        <f>Home!U23</f>
        <v>UNIT 9</v>
      </c>
      <c r="T4" s="129" t="str">
        <f>Home!V23</f>
        <v>UNIT 10</v>
      </c>
      <c r="U4" s="129" t="str">
        <f>Home!W23</f>
        <v>UNIT 11</v>
      </c>
      <c r="V4" s="129" t="str">
        <f>Home!X23</f>
        <v>UNIT 12</v>
      </c>
      <c r="W4" s="129" t="str">
        <f>Home!Y23</f>
        <v>UNIT 13</v>
      </c>
      <c r="X4" s="129" t="str">
        <f>Home!Z23</f>
        <v>UNIT 14</v>
      </c>
      <c r="Y4" s="129" t="str">
        <f>Home!AA23</f>
        <v>UNIT 15</v>
      </c>
      <c r="Z4" s="129" t="str">
        <f>Home!AB23</f>
        <v>UNIT 16</v>
      </c>
      <c r="AA4" s="129" t="str">
        <f>Home!AC23</f>
        <v>UNIT 17</v>
      </c>
      <c r="AB4" s="129" t="str">
        <f>Home!AD23</f>
        <v>UNIT 18</v>
      </c>
      <c r="AC4" s="129" t="str">
        <f>Home!AE23</f>
        <v>UNIT 19</v>
      </c>
      <c r="AD4" s="129" t="str">
        <f>Home!AF23</f>
        <v>UNIT 20</v>
      </c>
      <c r="AE4" s="129" t="str">
        <f>Home!AG23</f>
        <v>UNIT 21</v>
      </c>
      <c r="AF4" s="129" t="str">
        <f>Home!AH23</f>
        <v>UNIT 22</v>
      </c>
      <c r="AG4" s="129" t="str">
        <f>Home!AI23</f>
        <v>UNIT 23</v>
      </c>
      <c r="AH4" s="129" t="str">
        <f>Home!AJ23</f>
        <v>UNIT 24</v>
      </c>
      <c r="AI4" s="129" t="str">
        <f>Home!AK23</f>
        <v>UNIT 25</v>
      </c>
      <c r="AJ4" s="129" t="str">
        <f>Home!AL23</f>
        <v>UNIT 26</v>
      </c>
      <c r="AK4" s="129" t="str">
        <f>Home!AM23</f>
        <v>UNIT 27</v>
      </c>
      <c r="AL4" s="129" t="str">
        <f>Home!AN23</f>
        <v>UNIT 28</v>
      </c>
      <c r="AM4" s="129" t="str">
        <f>Home!AO23</f>
        <v>UNIT 29</v>
      </c>
      <c r="AN4" s="129" t="str">
        <f>Home!AP23</f>
        <v>UNIT 30</v>
      </c>
      <c r="AO4" s="129" t="str">
        <f>Home!AQ23</f>
        <v>UNIT 31</v>
      </c>
      <c r="AP4" s="129" t="str">
        <f>Home!AR23</f>
        <v>UNIT 32</v>
      </c>
      <c r="AQ4" s="129" t="str">
        <f>Home!AS23</f>
        <v>UNIT 33</v>
      </c>
      <c r="AR4" s="129" t="str">
        <f>Home!AT23</f>
        <v>UNIT 34</v>
      </c>
      <c r="AS4" s="129" t="str">
        <f>Home!AU23</f>
        <v>UNIT 35</v>
      </c>
      <c r="AT4" s="129" t="str">
        <f>Home!AV23</f>
        <v>UNIT 36</v>
      </c>
      <c r="AU4" s="129" t="str">
        <f>Home!AW23</f>
        <v>UNIT 37</v>
      </c>
      <c r="AV4" s="129" t="str">
        <f>Home!AX23</f>
        <v>UNIT 38</v>
      </c>
      <c r="AW4" s="129" t="str">
        <f>Home!AY23</f>
        <v>UNIT 39</v>
      </c>
      <c r="AX4" s="129" t="str">
        <f>Home!AZ23</f>
        <v>UNIT 40</v>
      </c>
      <c r="AY4" s="129" t="str">
        <f>Home!BA23</f>
        <v>UNIT 41</v>
      </c>
      <c r="AZ4" s="129" t="str">
        <f>Home!BB23</f>
        <v>UNIT 42</v>
      </c>
      <c r="BA4" s="129" t="str">
        <f>Home!BC23</f>
        <v>UNIT 43</v>
      </c>
      <c r="BB4" s="129" t="str">
        <f>Home!BD23</f>
        <v>UNIT 44</v>
      </c>
      <c r="BC4" s="129" t="str">
        <f>Home!BE23</f>
        <v>UNIT 45</v>
      </c>
      <c r="BD4" s="129" t="str">
        <f>Home!BF23</f>
        <v>UNIT 46</v>
      </c>
      <c r="BE4" s="129" t="str">
        <f>Home!BG23</f>
        <v>UNIT 47</v>
      </c>
      <c r="BF4" s="129" t="str">
        <f>Home!BH23</f>
        <v>UNIT 48</v>
      </c>
      <c r="BG4" s="129" t="str">
        <f>Home!BI23</f>
        <v>UNIT 49</v>
      </c>
      <c r="BH4" s="129" t="str">
        <f>Home!BJ23</f>
        <v>UNIT 50</v>
      </c>
      <c r="BI4" s="129" t="str">
        <f>Home!BK23</f>
        <v>UNIT 51</v>
      </c>
      <c r="BJ4" s="129" t="str">
        <f>Home!BL23</f>
        <v>UNIT 52</v>
      </c>
      <c r="BK4" s="129" t="str">
        <f>Home!BM23</f>
        <v>UNIT 53</v>
      </c>
      <c r="BL4" s="129" t="str">
        <f>Home!BN23</f>
        <v>UNIT 54</v>
      </c>
      <c r="BM4" s="129" t="str">
        <f>Home!BO23</f>
        <v>UNIT 55</v>
      </c>
      <c r="BN4" s="129" t="str">
        <f>Home!BP23</f>
        <v>UNIT 56</v>
      </c>
      <c r="BO4" s="129" t="str">
        <f>Home!BQ23</f>
        <v>UNIT 57</v>
      </c>
      <c r="BP4" s="129" t="str">
        <f>Home!BR23</f>
        <v>UNIT 58</v>
      </c>
      <c r="BQ4" s="129" t="str">
        <f>Home!BS23</f>
        <v>UNIT 59</v>
      </c>
      <c r="BR4" s="129" t="str">
        <f>Home!BT23</f>
        <v>UNIT 60</v>
      </c>
      <c r="BS4" s="129" t="str">
        <f>Home!BU23</f>
        <v>UNIT 61</v>
      </c>
      <c r="BT4" s="129" t="str">
        <f>Home!BV23</f>
        <v>UNIT 62</v>
      </c>
      <c r="BU4" s="129" t="str">
        <f>Home!BW23</f>
        <v>UNIT 63</v>
      </c>
      <c r="BV4" s="129" t="str">
        <f>Home!BX23</f>
        <v>UNIT 64</v>
      </c>
      <c r="BW4" s="129" t="str">
        <f>Home!BY23</f>
        <v>UNIT 65</v>
      </c>
      <c r="BX4" s="129" t="str">
        <f>Home!BZ23</f>
        <v>UNIT 66</v>
      </c>
      <c r="BY4" s="129" t="str">
        <f>Home!CA23</f>
        <v>UNIT 67</v>
      </c>
      <c r="BZ4" s="129" t="str">
        <f>Home!CB23</f>
        <v>UNIT 68</v>
      </c>
      <c r="CA4" s="129" t="str">
        <f>Home!CC23</f>
        <v>UNIT 69</v>
      </c>
      <c r="CB4" s="129" t="str">
        <f>Home!CD23</f>
        <v>UNIT 70</v>
      </c>
      <c r="CC4" s="129" t="str">
        <f>Home!CE23</f>
        <v>UNIT 71</v>
      </c>
      <c r="CD4" s="129" t="str">
        <f>Home!CF23</f>
        <v>UNIT 72</v>
      </c>
      <c r="CE4" s="129" t="str">
        <f>Home!CG23</f>
        <v>UNIT 73</v>
      </c>
      <c r="CF4" s="129" t="str">
        <f>Home!CH23</f>
        <v>UNIT 74</v>
      </c>
      <c r="CG4" s="129" t="str">
        <f>Home!CI23</f>
        <v>UNIT 75</v>
      </c>
      <c r="CH4" s="129" t="str">
        <f>Home!CJ23</f>
        <v>UNIT 76</v>
      </c>
      <c r="CI4" s="129" t="str">
        <f>Home!CK23</f>
        <v>UNIT 77</v>
      </c>
      <c r="CJ4" s="129" t="str">
        <f>Home!CL23</f>
        <v>UNIT 78</v>
      </c>
      <c r="CK4" s="129" t="str">
        <f>Home!CM23</f>
        <v>UNIT 79</v>
      </c>
      <c r="CL4" s="129" t="str">
        <f>Home!CN23</f>
        <v>UNIT 80</v>
      </c>
      <c r="CM4" s="129" t="str">
        <f>Home!CO23</f>
        <v>UNIT 81</v>
      </c>
      <c r="CN4" s="129" t="str">
        <f>Home!CP23</f>
        <v>UNIT 82</v>
      </c>
      <c r="CO4" s="129" t="str">
        <f>Home!CQ23</f>
        <v>UNIT 83</v>
      </c>
      <c r="CP4" s="129" t="str">
        <f>Home!CR23</f>
        <v>UNIT 84</v>
      </c>
      <c r="CQ4" s="129" t="str">
        <f>Home!CS23</f>
        <v>UNIT 85</v>
      </c>
      <c r="CR4" s="129" t="str">
        <f>Home!CT23</f>
        <v>UNIT 86</v>
      </c>
      <c r="CS4" s="129" t="str">
        <f>Home!CU23</f>
        <v>UNIT 87</v>
      </c>
      <c r="CT4" s="129" t="str">
        <f>Home!CV23</f>
        <v>UNIT 88</v>
      </c>
      <c r="CU4" s="129" t="str">
        <f>Home!CW23</f>
        <v>UNIT 89</v>
      </c>
      <c r="CV4" s="129" t="str">
        <f>Home!CX23</f>
        <v>UNIT 90</v>
      </c>
      <c r="CW4" s="129" t="str">
        <f>Home!CY23</f>
        <v>UNIT 91</v>
      </c>
      <c r="CX4" s="129" t="str">
        <f>Home!CZ23</f>
        <v>UNIT 92</v>
      </c>
      <c r="CY4" s="129" t="str">
        <f>Home!DA23</f>
        <v>UNIT 93</v>
      </c>
      <c r="CZ4" s="129" t="str">
        <f>Home!DB23</f>
        <v>UNIT 94</v>
      </c>
      <c r="DA4" s="129" t="str">
        <f>Home!DC23</f>
        <v>UNIT 95</v>
      </c>
      <c r="DB4" s="129" t="str">
        <f>Home!DD23</f>
        <v>UNIT 96</v>
      </c>
      <c r="DC4" s="129" t="str">
        <f>Home!DE23</f>
        <v>UNIT 97</v>
      </c>
      <c r="DD4" s="129" t="str">
        <f>Home!DF23</f>
        <v>UNIT 98</v>
      </c>
      <c r="DE4" s="129" t="str">
        <f>Home!DG23</f>
        <v>UNIT 99</v>
      </c>
      <c r="DF4" s="129" t="str">
        <f>Home!DH23</f>
        <v>UNIT 100</v>
      </c>
    </row>
    <row r="5" spans="1:110" ht="18" customHeight="1">
      <c r="A5" s="32"/>
      <c r="B5" s="32"/>
      <c r="C5" s="32"/>
      <c r="D5" s="32"/>
      <c r="E5" s="43"/>
      <c r="F5" s="32"/>
      <c r="G5" s="32"/>
      <c r="H5" s="32"/>
      <c r="I5" s="32"/>
      <c r="J5" s="32"/>
      <c r="U5" s="50"/>
      <c r="AE5" s="50"/>
      <c r="AO5" s="50"/>
      <c r="AY5" s="50"/>
      <c r="BI5" s="50"/>
      <c r="BS5" s="50"/>
      <c r="CC5" s="50"/>
      <c r="CM5" s="50"/>
      <c r="CW5" s="50"/>
    </row>
    <row r="6" spans="1:110" ht="27" customHeight="1">
      <c r="A6" s="32"/>
      <c r="B6" s="224" t="str">
        <f>Weighting!C29</f>
        <v>HW 1.0</v>
      </c>
      <c r="C6" s="862" t="str">
        <f>Weighting!D29</f>
        <v>INDOOR AIR QUALITY - VENTILATION*</v>
      </c>
      <c r="D6" s="862"/>
      <c r="E6" s="862"/>
      <c r="F6" s="225" t="s">
        <v>170</v>
      </c>
      <c r="G6" s="32">
        <v>2</v>
      </c>
      <c r="H6" s="32"/>
      <c r="I6" s="225" t="s">
        <v>178</v>
      </c>
      <c r="J6" s="32"/>
      <c r="K6" s="143">
        <f t="shared" ref="K6:AP6" si="0">K10*$H$68</f>
        <v>0</v>
      </c>
      <c r="L6" s="143">
        <f t="shared" si="0"/>
        <v>0</v>
      </c>
      <c r="M6" s="143">
        <f t="shared" si="0"/>
        <v>0</v>
      </c>
      <c r="N6" s="143">
        <f t="shared" si="0"/>
        <v>0</v>
      </c>
      <c r="O6" s="143">
        <f t="shared" si="0"/>
        <v>0</v>
      </c>
      <c r="P6" s="143">
        <f t="shared" si="0"/>
        <v>0</v>
      </c>
      <c r="Q6" s="143">
        <f t="shared" si="0"/>
        <v>0</v>
      </c>
      <c r="R6" s="143">
        <f t="shared" si="0"/>
        <v>0</v>
      </c>
      <c r="S6" s="143">
        <f t="shared" si="0"/>
        <v>0</v>
      </c>
      <c r="T6" s="143">
        <f t="shared" si="0"/>
        <v>0</v>
      </c>
      <c r="U6" s="143">
        <f t="shared" si="0"/>
        <v>0</v>
      </c>
      <c r="V6" s="143">
        <f t="shared" si="0"/>
        <v>0</v>
      </c>
      <c r="W6" s="143">
        <f t="shared" si="0"/>
        <v>0</v>
      </c>
      <c r="X6" s="143">
        <f t="shared" si="0"/>
        <v>0</v>
      </c>
      <c r="Y6" s="143">
        <f t="shared" si="0"/>
        <v>0</v>
      </c>
      <c r="Z6" s="143">
        <f t="shared" si="0"/>
        <v>0</v>
      </c>
      <c r="AA6" s="143">
        <f t="shared" si="0"/>
        <v>0</v>
      </c>
      <c r="AB6" s="143">
        <f t="shared" si="0"/>
        <v>0</v>
      </c>
      <c r="AC6" s="143">
        <f t="shared" si="0"/>
        <v>0</v>
      </c>
      <c r="AD6" s="143">
        <f t="shared" si="0"/>
        <v>0</v>
      </c>
      <c r="AE6" s="143">
        <f t="shared" si="0"/>
        <v>0</v>
      </c>
      <c r="AF6" s="143">
        <f t="shared" si="0"/>
        <v>0</v>
      </c>
      <c r="AG6" s="143">
        <f t="shared" si="0"/>
        <v>0</v>
      </c>
      <c r="AH6" s="143">
        <f t="shared" si="0"/>
        <v>0</v>
      </c>
      <c r="AI6" s="143">
        <f t="shared" si="0"/>
        <v>0</v>
      </c>
      <c r="AJ6" s="143">
        <f t="shared" si="0"/>
        <v>0</v>
      </c>
      <c r="AK6" s="143">
        <f t="shared" si="0"/>
        <v>0</v>
      </c>
      <c r="AL6" s="143">
        <f t="shared" si="0"/>
        <v>0</v>
      </c>
      <c r="AM6" s="143">
        <f t="shared" si="0"/>
        <v>0</v>
      </c>
      <c r="AN6" s="143">
        <f t="shared" si="0"/>
        <v>0</v>
      </c>
      <c r="AO6" s="143">
        <f t="shared" si="0"/>
        <v>0</v>
      </c>
      <c r="AP6" s="143">
        <f t="shared" si="0"/>
        <v>0</v>
      </c>
      <c r="AQ6" s="143">
        <f t="shared" ref="AQ6:BV6" si="1">AQ10*$H$68</f>
        <v>0</v>
      </c>
      <c r="AR6" s="143">
        <f t="shared" si="1"/>
        <v>0</v>
      </c>
      <c r="AS6" s="143">
        <f t="shared" si="1"/>
        <v>0</v>
      </c>
      <c r="AT6" s="143">
        <f t="shared" si="1"/>
        <v>0</v>
      </c>
      <c r="AU6" s="143">
        <f t="shared" si="1"/>
        <v>0</v>
      </c>
      <c r="AV6" s="143">
        <f t="shared" si="1"/>
        <v>0</v>
      </c>
      <c r="AW6" s="143">
        <f t="shared" si="1"/>
        <v>0</v>
      </c>
      <c r="AX6" s="143">
        <f t="shared" si="1"/>
        <v>0</v>
      </c>
      <c r="AY6" s="143">
        <f t="shared" si="1"/>
        <v>0</v>
      </c>
      <c r="AZ6" s="143">
        <f t="shared" si="1"/>
        <v>0</v>
      </c>
      <c r="BA6" s="143">
        <f t="shared" si="1"/>
        <v>0</v>
      </c>
      <c r="BB6" s="143">
        <f t="shared" si="1"/>
        <v>0</v>
      </c>
      <c r="BC6" s="143">
        <f t="shared" si="1"/>
        <v>0</v>
      </c>
      <c r="BD6" s="143">
        <f t="shared" si="1"/>
        <v>0</v>
      </c>
      <c r="BE6" s="143">
        <f t="shared" si="1"/>
        <v>0</v>
      </c>
      <c r="BF6" s="143">
        <f t="shared" si="1"/>
        <v>0</v>
      </c>
      <c r="BG6" s="143">
        <f t="shared" si="1"/>
        <v>0</v>
      </c>
      <c r="BH6" s="143">
        <f t="shared" si="1"/>
        <v>0</v>
      </c>
      <c r="BI6" s="143">
        <f>BI10*$H$68</f>
        <v>0</v>
      </c>
      <c r="BJ6" s="143">
        <f t="shared" si="1"/>
        <v>0</v>
      </c>
      <c r="BK6" s="143">
        <f t="shared" si="1"/>
        <v>0</v>
      </c>
      <c r="BL6" s="143">
        <f t="shared" si="1"/>
        <v>0</v>
      </c>
      <c r="BM6" s="143">
        <f t="shared" si="1"/>
        <v>0</v>
      </c>
      <c r="BN6" s="143">
        <f t="shared" si="1"/>
        <v>0</v>
      </c>
      <c r="BO6" s="143">
        <f t="shared" si="1"/>
        <v>0</v>
      </c>
      <c r="BP6" s="143">
        <f t="shared" si="1"/>
        <v>0</v>
      </c>
      <c r="BQ6" s="143">
        <f t="shared" si="1"/>
        <v>0</v>
      </c>
      <c r="BR6" s="143">
        <f t="shared" si="1"/>
        <v>0</v>
      </c>
      <c r="BS6" s="143">
        <f t="shared" si="1"/>
        <v>0</v>
      </c>
      <c r="BT6" s="143">
        <f t="shared" si="1"/>
        <v>0</v>
      </c>
      <c r="BU6" s="143">
        <f t="shared" si="1"/>
        <v>0</v>
      </c>
      <c r="BV6" s="143">
        <f t="shared" si="1"/>
        <v>0</v>
      </c>
      <c r="BW6" s="143">
        <f t="shared" ref="BW6:DF6" si="2">BW10*$H$68</f>
        <v>0</v>
      </c>
      <c r="BX6" s="143">
        <f t="shared" si="2"/>
        <v>0</v>
      </c>
      <c r="BY6" s="143">
        <f t="shared" si="2"/>
        <v>0</v>
      </c>
      <c r="BZ6" s="143">
        <f t="shared" si="2"/>
        <v>0</v>
      </c>
      <c r="CA6" s="143">
        <f t="shared" si="2"/>
        <v>0</v>
      </c>
      <c r="CB6" s="143">
        <f t="shared" si="2"/>
        <v>0</v>
      </c>
      <c r="CC6" s="143">
        <f t="shared" si="2"/>
        <v>0</v>
      </c>
      <c r="CD6" s="143">
        <f t="shared" si="2"/>
        <v>0</v>
      </c>
      <c r="CE6" s="143">
        <f t="shared" si="2"/>
        <v>0</v>
      </c>
      <c r="CF6" s="143">
        <f t="shared" si="2"/>
        <v>0</v>
      </c>
      <c r="CG6" s="143">
        <f t="shared" si="2"/>
        <v>0</v>
      </c>
      <c r="CH6" s="143">
        <f t="shared" si="2"/>
        <v>0</v>
      </c>
      <c r="CI6" s="143">
        <f t="shared" si="2"/>
        <v>0</v>
      </c>
      <c r="CJ6" s="143">
        <f t="shared" si="2"/>
        <v>0</v>
      </c>
      <c r="CK6" s="143">
        <f t="shared" si="2"/>
        <v>0</v>
      </c>
      <c r="CL6" s="143">
        <f t="shared" si="2"/>
        <v>0</v>
      </c>
      <c r="CM6" s="143">
        <f t="shared" si="2"/>
        <v>0</v>
      </c>
      <c r="CN6" s="143">
        <f t="shared" si="2"/>
        <v>0</v>
      </c>
      <c r="CO6" s="143">
        <f t="shared" si="2"/>
        <v>0</v>
      </c>
      <c r="CP6" s="143">
        <f t="shared" si="2"/>
        <v>0</v>
      </c>
      <c r="CQ6" s="143">
        <f t="shared" si="2"/>
        <v>0</v>
      </c>
      <c r="CR6" s="143">
        <f>CR10*$H$68</f>
        <v>0</v>
      </c>
      <c r="CS6" s="143">
        <f t="shared" si="2"/>
        <v>0</v>
      </c>
      <c r="CT6" s="143">
        <f t="shared" si="2"/>
        <v>0</v>
      </c>
      <c r="CU6" s="143">
        <f t="shared" si="2"/>
        <v>0</v>
      </c>
      <c r="CV6" s="143">
        <f t="shared" si="2"/>
        <v>0</v>
      </c>
      <c r="CW6" s="143">
        <f t="shared" si="2"/>
        <v>0</v>
      </c>
      <c r="CX6" s="143">
        <f t="shared" si="2"/>
        <v>0</v>
      </c>
      <c r="CY6" s="143">
        <f t="shared" si="2"/>
        <v>0</v>
      </c>
      <c r="CZ6" s="143">
        <f t="shared" si="2"/>
        <v>0</v>
      </c>
      <c r="DA6" s="143">
        <f t="shared" si="2"/>
        <v>0</v>
      </c>
      <c r="DB6" s="143">
        <f t="shared" si="2"/>
        <v>0</v>
      </c>
      <c r="DC6" s="143">
        <f t="shared" si="2"/>
        <v>0</v>
      </c>
      <c r="DD6" s="143">
        <f t="shared" si="2"/>
        <v>0</v>
      </c>
      <c r="DE6" s="143">
        <f t="shared" si="2"/>
        <v>0</v>
      </c>
      <c r="DF6" s="143">
        <f t="shared" si="2"/>
        <v>0</v>
      </c>
    </row>
    <row r="7" spans="1:110" ht="6.75" customHeight="1" thickBot="1">
      <c r="A7" s="32"/>
      <c r="B7" s="33"/>
      <c r="C7" s="33"/>
      <c r="D7" s="33"/>
      <c r="E7" s="33"/>
      <c r="F7" s="33"/>
      <c r="G7" s="32">
        <v>1.5</v>
      </c>
      <c r="H7" s="32"/>
      <c r="I7" s="32"/>
      <c r="J7" s="32"/>
      <c r="U7" s="50"/>
      <c r="AE7" s="50"/>
      <c r="AO7" s="50"/>
      <c r="AY7" s="50"/>
      <c r="BI7" s="50"/>
      <c r="BS7" s="50"/>
      <c r="CC7" s="50"/>
      <c r="CM7" s="50"/>
      <c r="CW7" s="50"/>
    </row>
    <row r="8" spans="1:110" ht="49.95" customHeight="1" thickBot="1">
      <c r="A8" s="32"/>
      <c r="B8" s="51"/>
      <c r="C8" s="857" t="s">
        <v>761</v>
      </c>
      <c r="D8" s="857"/>
      <c r="E8" s="857"/>
      <c r="F8" s="214">
        <v>2</v>
      </c>
      <c r="G8" s="32">
        <v>1</v>
      </c>
      <c r="H8" s="33"/>
      <c r="I8" s="128">
        <v>0</v>
      </c>
      <c r="J8" s="51"/>
      <c r="K8" s="580">
        <f>$I$8</f>
        <v>0</v>
      </c>
      <c r="L8" s="580">
        <f t="shared" ref="L8:BW8" si="3">$I$8</f>
        <v>0</v>
      </c>
      <c r="M8" s="580">
        <f t="shared" si="3"/>
        <v>0</v>
      </c>
      <c r="N8" s="580">
        <f t="shared" si="3"/>
        <v>0</v>
      </c>
      <c r="O8" s="580">
        <f t="shared" si="3"/>
        <v>0</v>
      </c>
      <c r="P8" s="580">
        <f t="shared" si="3"/>
        <v>0</v>
      </c>
      <c r="Q8" s="580">
        <f t="shared" si="3"/>
        <v>0</v>
      </c>
      <c r="R8" s="580">
        <f t="shared" si="3"/>
        <v>0</v>
      </c>
      <c r="S8" s="580">
        <f t="shared" si="3"/>
        <v>0</v>
      </c>
      <c r="T8" s="580">
        <f t="shared" si="3"/>
        <v>0</v>
      </c>
      <c r="U8" s="580">
        <f t="shared" si="3"/>
        <v>0</v>
      </c>
      <c r="V8" s="580">
        <f t="shared" si="3"/>
        <v>0</v>
      </c>
      <c r="W8" s="580">
        <f t="shared" si="3"/>
        <v>0</v>
      </c>
      <c r="X8" s="580">
        <f t="shared" si="3"/>
        <v>0</v>
      </c>
      <c r="Y8" s="580">
        <f t="shared" si="3"/>
        <v>0</v>
      </c>
      <c r="Z8" s="580">
        <f t="shared" si="3"/>
        <v>0</v>
      </c>
      <c r="AA8" s="580">
        <f t="shared" si="3"/>
        <v>0</v>
      </c>
      <c r="AB8" s="580">
        <f t="shared" si="3"/>
        <v>0</v>
      </c>
      <c r="AC8" s="580">
        <f t="shared" si="3"/>
        <v>0</v>
      </c>
      <c r="AD8" s="580">
        <f t="shared" si="3"/>
        <v>0</v>
      </c>
      <c r="AE8" s="580">
        <f t="shared" si="3"/>
        <v>0</v>
      </c>
      <c r="AF8" s="580">
        <f t="shared" si="3"/>
        <v>0</v>
      </c>
      <c r="AG8" s="580">
        <f t="shared" si="3"/>
        <v>0</v>
      </c>
      <c r="AH8" s="580">
        <f t="shared" si="3"/>
        <v>0</v>
      </c>
      <c r="AI8" s="580">
        <f t="shared" si="3"/>
        <v>0</v>
      </c>
      <c r="AJ8" s="580">
        <f t="shared" si="3"/>
        <v>0</v>
      </c>
      <c r="AK8" s="580">
        <f t="shared" si="3"/>
        <v>0</v>
      </c>
      <c r="AL8" s="580">
        <f t="shared" si="3"/>
        <v>0</v>
      </c>
      <c r="AM8" s="580">
        <f t="shared" si="3"/>
        <v>0</v>
      </c>
      <c r="AN8" s="580">
        <f t="shared" si="3"/>
        <v>0</v>
      </c>
      <c r="AO8" s="580">
        <f t="shared" si="3"/>
        <v>0</v>
      </c>
      <c r="AP8" s="580">
        <f t="shared" si="3"/>
        <v>0</v>
      </c>
      <c r="AQ8" s="580">
        <f t="shared" si="3"/>
        <v>0</v>
      </c>
      <c r="AR8" s="580">
        <f t="shared" si="3"/>
        <v>0</v>
      </c>
      <c r="AS8" s="580">
        <f t="shared" si="3"/>
        <v>0</v>
      </c>
      <c r="AT8" s="580">
        <f t="shared" si="3"/>
        <v>0</v>
      </c>
      <c r="AU8" s="580">
        <f t="shared" si="3"/>
        <v>0</v>
      </c>
      <c r="AV8" s="580">
        <f t="shared" si="3"/>
        <v>0</v>
      </c>
      <c r="AW8" s="580">
        <f t="shared" si="3"/>
        <v>0</v>
      </c>
      <c r="AX8" s="580">
        <f t="shared" si="3"/>
        <v>0</v>
      </c>
      <c r="AY8" s="580">
        <f t="shared" si="3"/>
        <v>0</v>
      </c>
      <c r="AZ8" s="580">
        <f t="shared" si="3"/>
        <v>0</v>
      </c>
      <c r="BA8" s="580">
        <f t="shared" si="3"/>
        <v>0</v>
      </c>
      <c r="BB8" s="580">
        <f t="shared" si="3"/>
        <v>0</v>
      </c>
      <c r="BC8" s="580">
        <f t="shared" si="3"/>
        <v>0</v>
      </c>
      <c r="BD8" s="580">
        <f t="shared" si="3"/>
        <v>0</v>
      </c>
      <c r="BE8" s="580">
        <f t="shared" si="3"/>
        <v>0</v>
      </c>
      <c r="BF8" s="580">
        <f t="shared" si="3"/>
        <v>0</v>
      </c>
      <c r="BG8" s="580">
        <f t="shared" si="3"/>
        <v>0</v>
      </c>
      <c r="BH8" s="580">
        <f t="shared" si="3"/>
        <v>0</v>
      </c>
      <c r="BI8" s="580">
        <f t="shared" si="3"/>
        <v>0</v>
      </c>
      <c r="BJ8" s="580">
        <f t="shared" si="3"/>
        <v>0</v>
      </c>
      <c r="BK8" s="580">
        <f t="shared" si="3"/>
        <v>0</v>
      </c>
      <c r="BL8" s="580">
        <f t="shared" si="3"/>
        <v>0</v>
      </c>
      <c r="BM8" s="580">
        <f t="shared" si="3"/>
        <v>0</v>
      </c>
      <c r="BN8" s="580">
        <f t="shared" si="3"/>
        <v>0</v>
      </c>
      <c r="BO8" s="580">
        <f t="shared" si="3"/>
        <v>0</v>
      </c>
      <c r="BP8" s="580">
        <f t="shared" si="3"/>
        <v>0</v>
      </c>
      <c r="BQ8" s="580">
        <f t="shared" si="3"/>
        <v>0</v>
      </c>
      <c r="BR8" s="580">
        <f t="shared" si="3"/>
        <v>0</v>
      </c>
      <c r="BS8" s="580">
        <f t="shared" si="3"/>
        <v>0</v>
      </c>
      <c r="BT8" s="580">
        <f t="shared" si="3"/>
        <v>0</v>
      </c>
      <c r="BU8" s="580">
        <f t="shared" si="3"/>
        <v>0</v>
      </c>
      <c r="BV8" s="580">
        <f t="shared" si="3"/>
        <v>0</v>
      </c>
      <c r="BW8" s="580">
        <f t="shared" si="3"/>
        <v>0</v>
      </c>
      <c r="BX8" s="580">
        <f t="shared" ref="BX8:DF8" si="4">$I$8</f>
        <v>0</v>
      </c>
      <c r="BY8" s="580">
        <f t="shared" si="4"/>
        <v>0</v>
      </c>
      <c r="BZ8" s="580">
        <f t="shared" si="4"/>
        <v>0</v>
      </c>
      <c r="CA8" s="580">
        <f t="shared" si="4"/>
        <v>0</v>
      </c>
      <c r="CB8" s="580">
        <f t="shared" si="4"/>
        <v>0</v>
      </c>
      <c r="CC8" s="580">
        <f t="shared" si="4"/>
        <v>0</v>
      </c>
      <c r="CD8" s="580">
        <f t="shared" si="4"/>
        <v>0</v>
      </c>
      <c r="CE8" s="580">
        <f t="shared" si="4"/>
        <v>0</v>
      </c>
      <c r="CF8" s="580">
        <f t="shared" si="4"/>
        <v>0</v>
      </c>
      <c r="CG8" s="580">
        <f t="shared" si="4"/>
        <v>0</v>
      </c>
      <c r="CH8" s="580">
        <f t="shared" si="4"/>
        <v>0</v>
      </c>
      <c r="CI8" s="580">
        <f t="shared" si="4"/>
        <v>0</v>
      </c>
      <c r="CJ8" s="580">
        <f t="shared" si="4"/>
        <v>0</v>
      </c>
      <c r="CK8" s="580">
        <f t="shared" si="4"/>
        <v>0</v>
      </c>
      <c r="CL8" s="580">
        <f t="shared" si="4"/>
        <v>0</v>
      </c>
      <c r="CM8" s="580">
        <f t="shared" si="4"/>
        <v>0</v>
      </c>
      <c r="CN8" s="580">
        <f t="shared" si="4"/>
        <v>0</v>
      </c>
      <c r="CO8" s="580">
        <f t="shared" si="4"/>
        <v>0</v>
      </c>
      <c r="CP8" s="580">
        <f t="shared" si="4"/>
        <v>0</v>
      </c>
      <c r="CQ8" s="580">
        <f t="shared" si="4"/>
        <v>0</v>
      </c>
      <c r="CR8" s="580">
        <f t="shared" si="4"/>
        <v>0</v>
      </c>
      <c r="CS8" s="580">
        <f t="shared" si="4"/>
        <v>0</v>
      </c>
      <c r="CT8" s="580">
        <f t="shared" si="4"/>
        <v>0</v>
      </c>
      <c r="CU8" s="580">
        <f t="shared" si="4"/>
        <v>0</v>
      </c>
      <c r="CV8" s="580">
        <f t="shared" si="4"/>
        <v>0</v>
      </c>
      <c r="CW8" s="580">
        <f t="shared" si="4"/>
        <v>0</v>
      </c>
      <c r="CX8" s="580">
        <f t="shared" si="4"/>
        <v>0</v>
      </c>
      <c r="CY8" s="580">
        <f t="shared" si="4"/>
        <v>0</v>
      </c>
      <c r="CZ8" s="580">
        <f t="shared" si="4"/>
        <v>0</v>
      </c>
      <c r="DA8" s="580">
        <f t="shared" si="4"/>
        <v>0</v>
      </c>
      <c r="DB8" s="580">
        <f t="shared" si="4"/>
        <v>0</v>
      </c>
      <c r="DC8" s="580">
        <f t="shared" si="4"/>
        <v>0</v>
      </c>
      <c r="DD8" s="580">
        <f t="shared" si="4"/>
        <v>0</v>
      </c>
      <c r="DE8" s="580">
        <f t="shared" si="4"/>
        <v>0</v>
      </c>
      <c r="DF8" s="580">
        <f t="shared" si="4"/>
        <v>0</v>
      </c>
    </row>
    <row r="9" spans="1:110" ht="45" customHeight="1" thickBot="1">
      <c r="A9" s="32"/>
      <c r="B9" s="51"/>
      <c r="C9" s="758"/>
      <c r="D9" s="758"/>
      <c r="E9" s="758"/>
      <c r="F9" s="214"/>
      <c r="G9" s="32">
        <v>0.5</v>
      </c>
      <c r="H9" s="33"/>
      <c r="I9" s="33"/>
      <c r="J9" s="51"/>
      <c r="K9" s="95"/>
      <c r="U9" s="95"/>
      <c r="AE9" s="95"/>
      <c r="AO9" s="95"/>
      <c r="AY9" s="95"/>
      <c r="BI9" s="95"/>
      <c r="BS9" s="95"/>
      <c r="CC9" s="95"/>
      <c r="CM9" s="95"/>
      <c r="CW9" s="95"/>
    </row>
    <row r="10" spans="1:110" ht="55.05" customHeight="1">
      <c r="A10" s="32"/>
      <c r="B10" s="51"/>
      <c r="C10" s="856" t="s">
        <v>760</v>
      </c>
      <c r="D10" s="856"/>
      <c r="E10" s="856"/>
      <c r="F10" s="215">
        <v>4</v>
      </c>
      <c r="G10" s="32">
        <v>0</v>
      </c>
      <c r="H10" s="33"/>
      <c r="I10" s="883">
        <v>0</v>
      </c>
      <c r="J10" s="51"/>
      <c r="K10" s="885">
        <f>$I$10</f>
        <v>0</v>
      </c>
      <c r="L10" s="885">
        <f t="shared" ref="L10:U10" si="5">$I$10</f>
        <v>0</v>
      </c>
      <c r="M10" s="885">
        <f t="shared" si="5"/>
        <v>0</v>
      </c>
      <c r="N10" s="885">
        <f t="shared" si="5"/>
        <v>0</v>
      </c>
      <c r="O10" s="885">
        <f t="shared" si="5"/>
        <v>0</v>
      </c>
      <c r="P10" s="885">
        <f t="shared" si="5"/>
        <v>0</v>
      </c>
      <c r="Q10" s="885">
        <f t="shared" si="5"/>
        <v>0</v>
      </c>
      <c r="R10" s="885">
        <f t="shared" si="5"/>
        <v>0</v>
      </c>
      <c r="S10" s="885">
        <f t="shared" si="5"/>
        <v>0</v>
      </c>
      <c r="T10" s="887">
        <f t="shared" si="5"/>
        <v>0</v>
      </c>
      <c r="U10" s="889">
        <f t="shared" si="5"/>
        <v>0</v>
      </c>
      <c r="V10" s="887">
        <f t="shared" ref="V10:BW10" si="6">$I$10</f>
        <v>0</v>
      </c>
      <c r="W10" s="889">
        <f t="shared" si="6"/>
        <v>0</v>
      </c>
      <c r="X10" s="887">
        <f t="shared" si="6"/>
        <v>0</v>
      </c>
      <c r="Y10" s="889">
        <f t="shared" si="6"/>
        <v>0</v>
      </c>
      <c r="Z10" s="887">
        <f t="shared" si="6"/>
        <v>0</v>
      </c>
      <c r="AA10" s="889">
        <f t="shared" si="6"/>
        <v>0</v>
      </c>
      <c r="AB10" s="887">
        <f t="shared" si="6"/>
        <v>0</v>
      </c>
      <c r="AC10" s="889">
        <f t="shared" si="6"/>
        <v>0</v>
      </c>
      <c r="AD10" s="887">
        <f t="shared" si="6"/>
        <v>0</v>
      </c>
      <c r="AE10" s="889">
        <f t="shared" si="6"/>
        <v>0</v>
      </c>
      <c r="AF10" s="889">
        <f t="shared" si="6"/>
        <v>0</v>
      </c>
      <c r="AG10" s="889">
        <f t="shared" si="6"/>
        <v>0</v>
      </c>
      <c r="AH10" s="887">
        <f t="shared" si="6"/>
        <v>0</v>
      </c>
      <c r="AI10" s="889">
        <f t="shared" si="6"/>
        <v>0</v>
      </c>
      <c r="AJ10" s="887">
        <f t="shared" si="6"/>
        <v>0</v>
      </c>
      <c r="AK10" s="889">
        <f t="shared" si="6"/>
        <v>0</v>
      </c>
      <c r="AL10" s="887">
        <f t="shared" si="6"/>
        <v>0</v>
      </c>
      <c r="AM10" s="889">
        <f t="shared" si="6"/>
        <v>0</v>
      </c>
      <c r="AN10" s="887">
        <f t="shared" si="6"/>
        <v>0</v>
      </c>
      <c r="AO10" s="889">
        <f t="shared" si="6"/>
        <v>0</v>
      </c>
      <c r="AP10" s="887">
        <f t="shared" si="6"/>
        <v>0</v>
      </c>
      <c r="AQ10" s="889">
        <f t="shared" si="6"/>
        <v>0</v>
      </c>
      <c r="AR10" s="887">
        <f t="shared" si="6"/>
        <v>0</v>
      </c>
      <c r="AS10" s="889">
        <f t="shared" si="6"/>
        <v>0</v>
      </c>
      <c r="AT10" s="887">
        <f t="shared" si="6"/>
        <v>0</v>
      </c>
      <c r="AU10" s="889">
        <f t="shared" si="6"/>
        <v>0</v>
      </c>
      <c r="AV10" s="887">
        <f t="shared" si="6"/>
        <v>0</v>
      </c>
      <c r="AW10" s="889">
        <f t="shared" si="6"/>
        <v>0</v>
      </c>
      <c r="AX10" s="887">
        <f t="shared" si="6"/>
        <v>0</v>
      </c>
      <c r="AY10" s="889">
        <f t="shared" si="6"/>
        <v>0</v>
      </c>
      <c r="AZ10" s="889">
        <f t="shared" si="6"/>
        <v>0</v>
      </c>
      <c r="BA10" s="889">
        <f t="shared" si="6"/>
        <v>0</v>
      </c>
      <c r="BB10" s="887">
        <f t="shared" si="6"/>
        <v>0</v>
      </c>
      <c r="BC10" s="889">
        <f t="shared" si="6"/>
        <v>0</v>
      </c>
      <c r="BD10" s="887">
        <f t="shared" si="6"/>
        <v>0</v>
      </c>
      <c r="BE10" s="891">
        <f t="shared" si="6"/>
        <v>0</v>
      </c>
      <c r="BF10" s="887">
        <f t="shared" si="6"/>
        <v>0</v>
      </c>
      <c r="BG10" s="889">
        <f t="shared" si="6"/>
        <v>0</v>
      </c>
      <c r="BH10" s="889">
        <f t="shared" si="6"/>
        <v>0</v>
      </c>
      <c r="BI10" s="887">
        <f t="shared" si="6"/>
        <v>0</v>
      </c>
      <c r="BJ10" s="889">
        <f t="shared" si="6"/>
        <v>0</v>
      </c>
      <c r="BK10" s="889">
        <f t="shared" si="6"/>
        <v>0</v>
      </c>
      <c r="BL10" s="889">
        <f t="shared" si="6"/>
        <v>0</v>
      </c>
      <c r="BM10" s="889">
        <f t="shared" si="6"/>
        <v>0</v>
      </c>
      <c r="BN10" s="889">
        <f t="shared" si="6"/>
        <v>0</v>
      </c>
      <c r="BO10" s="889">
        <f t="shared" si="6"/>
        <v>0</v>
      </c>
      <c r="BP10" s="889">
        <f t="shared" si="6"/>
        <v>0</v>
      </c>
      <c r="BQ10" s="889">
        <f t="shared" si="6"/>
        <v>0</v>
      </c>
      <c r="BR10" s="889">
        <f t="shared" si="6"/>
        <v>0</v>
      </c>
      <c r="BS10" s="889">
        <f t="shared" si="6"/>
        <v>0</v>
      </c>
      <c r="BT10" s="889">
        <f t="shared" si="6"/>
        <v>0</v>
      </c>
      <c r="BU10" s="889">
        <f t="shared" si="6"/>
        <v>0</v>
      </c>
      <c r="BV10" s="889">
        <f t="shared" si="6"/>
        <v>0</v>
      </c>
      <c r="BW10" s="889">
        <f t="shared" si="6"/>
        <v>0</v>
      </c>
      <c r="BX10" s="889">
        <f t="shared" ref="BX10:DE10" si="7">$I$10</f>
        <v>0</v>
      </c>
      <c r="BY10" s="889">
        <f t="shared" si="7"/>
        <v>0</v>
      </c>
      <c r="BZ10" s="889">
        <f t="shared" si="7"/>
        <v>0</v>
      </c>
      <c r="CA10" s="889">
        <f t="shared" si="7"/>
        <v>0</v>
      </c>
      <c r="CB10" s="887">
        <f t="shared" si="7"/>
        <v>0</v>
      </c>
      <c r="CC10" s="889">
        <f t="shared" si="7"/>
        <v>0</v>
      </c>
      <c r="CD10" s="889">
        <f t="shared" si="7"/>
        <v>0</v>
      </c>
      <c r="CE10" s="889">
        <f t="shared" si="7"/>
        <v>0</v>
      </c>
      <c r="CF10" s="889">
        <f t="shared" si="7"/>
        <v>0</v>
      </c>
      <c r="CG10" s="889">
        <f t="shared" si="7"/>
        <v>0</v>
      </c>
      <c r="CH10" s="889">
        <f t="shared" si="7"/>
        <v>0</v>
      </c>
      <c r="CI10" s="889">
        <f t="shared" si="7"/>
        <v>0</v>
      </c>
      <c r="CJ10" s="889">
        <f t="shared" si="7"/>
        <v>0</v>
      </c>
      <c r="CK10" s="889">
        <f t="shared" si="7"/>
        <v>0</v>
      </c>
      <c r="CL10" s="889">
        <f t="shared" si="7"/>
        <v>0</v>
      </c>
      <c r="CM10" s="889">
        <f t="shared" si="7"/>
        <v>0</v>
      </c>
      <c r="CN10" s="889">
        <f t="shared" si="7"/>
        <v>0</v>
      </c>
      <c r="CO10" s="889">
        <f t="shared" si="7"/>
        <v>0</v>
      </c>
      <c r="CP10" s="889">
        <f t="shared" si="7"/>
        <v>0</v>
      </c>
      <c r="CQ10" s="889">
        <f t="shared" si="7"/>
        <v>0</v>
      </c>
      <c r="CR10" s="889">
        <f t="shared" si="7"/>
        <v>0</v>
      </c>
      <c r="CS10" s="889">
        <f t="shared" si="7"/>
        <v>0</v>
      </c>
      <c r="CT10" s="889">
        <f t="shared" si="7"/>
        <v>0</v>
      </c>
      <c r="CU10" s="889">
        <f t="shared" si="7"/>
        <v>0</v>
      </c>
      <c r="CV10" s="889">
        <f t="shared" si="7"/>
        <v>0</v>
      </c>
      <c r="CW10" s="889">
        <f t="shared" si="7"/>
        <v>0</v>
      </c>
      <c r="CX10" s="889">
        <f t="shared" si="7"/>
        <v>0</v>
      </c>
      <c r="CY10" s="889">
        <f t="shared" si="7"/>
        <v>0</v>
      </c>
      <c r="CZ10" s="889">
        <f t="shared" si="7"/>
        <v>0</v>
      </c>
      <c r="DA10" s="889">
        <f t="shared" si="7"/>
        <v>0</v>
      </c>
      <c r="DB10" s="889">
        <f t="shared" si="7"/>
        <v>0</v>
      </c>
      <c r="DC10" s="889">
        <f t="shared" si="7"/>
        <v>0</v>
      </c>
      <c r="DD10" s="889">
        <f t="shared" si="7"/>
        <v>0</v>
      </c>
      <c r="DE10" s="889">
        <f t="shared" si="7"/>
        <v>0</v>
      </c>
      <c r="DF10" s="889">
        <f t="shared" ref="DF10" si="8">$I$10</f>
        <v>0</v>
      </c>
    </row>
    <row r="11" spans="1:110" ht="40.049999999999997" customHeight="1" thickBot="1">
      <c r="A11" s="32"/>
      <c r="B11" s="51"/>
      <c r="C11" s="856" t="s">
        <v>759</v>
      </c>
      <c r="D11" s="856"/>
      <c r="E11" s="856"/>
      <c r="F11" s="216">
        <v>0</v>
      </c>
      <c r="G11" s="32"/>
      <c r="H11" s="33"/>
      <c r="I11" s="884"/>
      <c r="J11" s="51"/>
      <c r="K11" s="886"/>
      <c r="L11" s="886"/>
      <c r="M11" s="886"/>
      <c r="N11" s="886"/>
      <c r="O11" s="886"/>
      <c r="P11" s="886"/>
      <c r="Q11" s="886"/>
      <c r="R11" s="886"/>
      <c r="S11" s="886"/>
      <c r="T11" s="888"/>
      <c r="U11" s="890"/>
      <c r="V11" s="888"/>
      <c r="W11" s="890"/>
      <c r="X11" s="888"/>
      <c r="Y11" s="890"/>
      <c r="Z11" s="888"/>
      <c r="AA11" s="890"/>
      <c r="AB11" s="888"/>
      <c r="AC11" s="890"/>
      <c r="AD11" s="888"/>
      <c r="AE11" s="890"/>
      <c r="AF11" s="890"/>
      <c r="AG11" s="890"/>
      <c r="AH11" s="888"/>
      <c r="AI11" s="890"/>
      <c r="AJ11" s="888"/>
      <c r="AK11" s="890"/>
      <c r="AL11" s="888"/>
      <c r="AM11" s="890"/>
      <c r="AN11" s="888"/>
      <c r="AO11" s="890"/>
      <c r="AP11" s="888"/>
      <c r="AQ11" s="890"/>
      <c r="AR11" s="888"/>
      <c r="AS11" s="890"/>
      <c r="AT11" s="888"/>
      <c r="AU11" s="890"/>
      <c r="AV11" s="888"/>
      <c r="AW11" s="890"/>
      <c r="AX11" s="888"/>
      <c r="AY11" s="890"/>
      <c r="AZ11" s="890"/>
      <c r="BA11" s="890"/>
      <c r="BB11" s="888"/>
      <c r="BC11" s="890"/>
      <c r="BD11" s="888"/>
      <c r="BE11" s="892"/>
      <c r="BF11" s="888"/>
      <c r="BG11" s="890"/>
      <c r="BH11" s="890"/>
      <c r="BI11" s="888"/>
      <c r="BJ11" s="890"/>
      <c r="BK11" s="890"/>
      <c r="BL11" s="890"/>
      <c r="BM11" s="890"/>
      <c r="BN11" s="890"/>
      <c r="BO11" s="890"/>
      <c r="BP11" s="890"/>
      <c r="BQ11" s="890"/>
      <c r="BR11" s="890"/>
      <c r="BS11" s="890"/>
      <c r="BT11" s="890"/>
      <c r="BU11" s="890"/>
      <c r="BV11" s="890"/>
      <c r="BW11" s="890"/>
      <c r="BX11" s="890"/>
      <c r="BY11" s="890"/>
      <c r="BZ11" s="890"/>
      <c r="CA11" s="890"/>
      <c r="CB11" s="888"/>
      <c r="CC11" s="890"/>
      <c r="CD11" s="890"/>
      <c r="CE11" s="890"/>
      <c r="CF11" s="890"/>
      <c r="CG11" s="890"/>
      <c r="CH11" s="890"/>
      <c r="CI11" s="890"/>
      <c r="CJ11" s="890"/>
      <c r="CK11" s="890"/>
      <c r="CL11" s="890"/>
      <c r="CM11" s="890"/>
      <c r="CN11" s="890"/>
      <c r="CO11" s="890"/>
      <c r="CP11" s="890"/>
      <c r="CQ11" s="890"/>
      <c r="CR11" s="890"/>
      <c r="CS11" s="890"/>
      <c r="CT11" s="890"/>
      <c r="CU11" s="890"/>
      <c r="CV11" s="890"/>
      <c r="CW11" s="890"/>
      <c r="CX11" s="890"/>
      <c r="CY11" s="890"/>
      <c r="CZ11" s="890"/>
      <c r="DA11" s="890"/>
      <c r="DB11" s="890"/>
      <c r="DC11" s="890"/>
      <c r="DD11" s="890"/>
      <c r="DE11" s="890"/>
      <c r="DF11" s="890"/>
    </row>
    <row r="12" spans="1:110" ht="20.100000000000001" customHeight="1" thickBot="1">
      <c r="A12" s="32"/>
      <c r="B12" s="51"/>
      <c r="C12" s="865"/>
      <c r="D12" s="865"/>
      <c r="E12" s="865"/>
      <c r="F12" s="865"/>
      <c r="G12" s="865"/>
      <c r="H12" s="865"/>
      <c r="I12" s="33"/>
      <c r="J12" s="51"/>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row>
    <row r="13" spans="1:110" ht="55.05" customHeight="1" thickBot="1">
      <c r="A13" s="32"/>
      <c r="B13" s="51"/>
      <c r="C13" s="857" t="s">
        <v>713</v>
      </c>
      <c r="D13" s="857"/>
      <c r="E13" s="857"/>
      <c r="F13" s="214">
        <v>2</v>
      </c>
      <c r="G13" s="32">
        <v>0</v>
      </c>
      <c r="H13" s="33"/>
      <c r="I13" s="393">
        <f>IFERROR(AVERAGEIF(K13:DF13,"&lt;&gt;0"),0)</f>
        <v>0</v>
      </c>
      <c r="J13" s="51"/>
      <c r="K13" s="128">
        <v>0</v>
      </c>
      <c r="L13" s="128">
        <v>0</v>
      </c>
      <c r="M13" s="128">
        <v>0</v>
      </c>
      <c r="N13" s="128">
        <v>0</v>
      </c>
      <c r="O13" s="128">
        <v>0</v>
      </c>
      <c r="P13" s="128">
        <v>0</v>
      </c>
      <c r="Q13" s="128">
        <v>0</v>
      </c>
      <c r="R13" s="128">
        <v>0</v>
      </c>
      <c r="S13" s="128">
        <v>0</v>
      </c>
      <c r="T13" s="128">
        <v>0</v>
      </c>
      <c r="U13" s="128">
        <v>0</v>
      </c>
      <c r="V13" s="128">
        <v>0</v>
      </c>
      <c r="W13" s="128">
        <v>0</v>
      </c>
      <c r="X13" s="128">
        <v>0</v>
      </c>
      <c r="Y13" s="128">
        <v>0</v>
      </c>
      <c r="Z13" s="128">
        <v>0</v>
      </c>
      <c r="AA13" s="128">
        <v>0</v>
      </c>
      <c r="AB13" s="128">
        <v>0</v>
      </c>
      <c r="AC13" s="128">
        <v>0</v>
      </c>
      <c r="AD13" s="128">
        <v>0</v>
      </c>
      <c r="AE13" s="128">
        <v>0</v>
      </c>
      <c r="AF13" s="128">
        <v>0</v>
      </c>
      <c r="AG13" s="128">
        <v>0</v>
      </c>
      <c r="AH13" s="128">
        <v>0</v>
      </c>
      <c r="AI13" s="128">
        <v>0</v>
      </c>
      <c r="AJ13" s="128">
        <v>0</v>
      </c>
      <c r="AK13" s="128">
        <v>0</v>
      </c>
      <c r="AL13" s="128">
        <v>0</v>
      </c>
      <c r="AM13" s="128">
        <v>0</v>
      </c>
      <c r="AN13" s="128">
        <v>0</v>
      </c>
      <c r="AO13" s="128">
        <v>0</v>
      </c>
      <c r="AP13" s="128">
        <v>0</v>
      </c>
      <c r="AQ13" s="128">
        <v>0</v>
      </c>
      <c r="AR13" s="128">
        <v>0</v>
      </c>
      <c r="AS13" s="128">
        <v>0</v>
      </c>
      <c r="AT13" s="128">
        <v>0</v>
      </c>
      <c r="AU13" s="128">
        <v>0</v>
      </c>
      <c r="AV13" s="128">
        <v>0</v>
      </c>
      <c r="AW13" s="128">
        <v>0</v>
      </c>
      <c r="AX13" s="128">
        <v>0</v>
      </c>
      <c r="AY13" s="128">
        <v>0</v>
      </c>
      <c r="AZ13" s="128">
        <v>0</v>
      </c>
      <c r="BA13" s="128">
        <v>0</v>
      </c>
      <c r="BB13" s="128">
        <v>0</v>
      </c>
      <c r="BC13" s="128">
        <v>0</v>
      </c>
      <c r="BD13" s="128">
        <v>0</v>
      </c>
      <c r="BE13" s="128">
        <v>0</v>
      </c>
      <c r="BF13" s="128">
        <v>0</v>
      </c>
      <c r="BG13" s="128">
        <v>0</v>
      </c>
      <c r="BH13" s="128">
        <v>0</v>
      </c>
      <c r="BI13" s="128">
        <v>0</v>
      </c>
      <c r="BJ13" s="128">
        <v>0</v>
      </c>
      <c r="BK13" s="128">
        <v>0</v>
      </c>
      <c r="BL13" s="128">
        <v>0</v>
      </c>
      <c r="BM13" s="128">
        <v>0</v>
      </c>
      <c r="BN13" s="128">
        <v>0</v>
      </c>
      <c r="BO13" s="128">
        <v>0</v>
      </c>
      <c r="BP13" s="128">
        <v>0</v>
      </c>
      <c r="BQ13" s="128">
        <v>0</v>
      </c>
      <c r="BR13" s="128">
        <v>0</v>
      </c>
      <c r="BS13" s="128">
        <v>0</v>
      </c>
      <c r="BT13" s="128">
        <v>0</v>
      </c>
      <c r="BU13" s="128">
        <v>0</v>
      </c>
      <c r="BV13" s="128">
        <v>0</v>
      </c>
      <c r="BW13" s="128">
        <v>0</v>
      </c>
      <c r="BX13" s="128">
        <v>0</v>
      </c>
      <c r="BY13" s="128">
        <v>0</v>
      </c>
      <c r="BZ13" s="128">
        <v>0</v>
      </c>
      <c r="CA13" s="128">
        <v>0</v>
      </c>
      <c r="CB13" s="128">
        <v>0</v>
      </c>
      <c r="CC13" s="128">
        <v>0</v>
      </c>
      <c r="CD13" s="128">
        <v>0</v>
      </c>
      <c r="CE13" s="128">
        <v>0</v>
      </c>
      <c r="CF13" s="128">
        <v>0</v>
      </c>
      <c r="CG13" s="128">
        <v>0</v>
      </c>
      <c r="CH13" s="128">
        <v>0</v>
      </c>
      <c r="CI13" s="128">
        <v>0</v>
      </c>
      <c r="CJ13" s="128">
        <v>0</v>
      </c>
      <c r="CK13" s="128">
        <v>0</v>
      </c>
      <c r="CL13" s="128">
        <v>0</v>
      </c>
      <c r="CM13" s="128">
        <v>0</v>
      </c>
      <c r="CN13" s="128">
        <v>0</v>
      </c>
      <c r="CO13" s="128">
        <v>0</v>
      </c>
      <c r="CP13" s="128">
        <v>0</v>
      </c>
      <c r="CQ13" s="128">
        <v>0</v>
      </c>
      <c r="CR13" s="128">
        <v>0</v>
      </c>
      <c r="CS13" s="128">
        <v>0</v>
      </c>
      <c r="CT13" s="128">
        <v>0</v>
      </c>
      <c r="CU13" s="128">
        <v>0</v>
      </c>
      <c r="CV13" s="128">
        <v>0</v>
      </c>
      <c r="CW13" s="128">
        <v>0</v>
      </c>
      <c r="CX13" s="128">
        <v>0</v>
      </c>
      <c r="CY13" s="128">
        <v>0</v>
      </c>
      <c r="CZ13" s="128">
        <v>0</v>
      </c>
      <c r="DA13" s="128">
        <v>0</v>
      </c>
      <c r="DB13" s="128">
        <v>0</v>
      </c>
      <c r="DC13" s="128">
        <v>0</v>
      </c>
      <c r="DD13" s="128">
        <v>0</v>
      </c>
      <c r="DE13" s="128">
        <v>0</v>
      </c>
      <c r="DF13" s="128">
        <v>0</v>
      </c>
    </row>
    <row r="14" spans="1:110" ht="18" customHeight="1">
      <c r="A14" s="32"/>
      <c r="B14" s="51"/>
      <c r="C14" s="51"/>
      <c r="D14" s="51"/>
      <c r="E14" s="33"/>
      <c r="F14" s="78">
        <v>0</v>
      </c>
      <c r="G14" s="32"/>
      <c r="H14" s="32"/>
      <c r="I14" s="42"/>
      <c r="J14" s="51"/>
      <c r="K14" s="95"/>
      <c r="U14" s="95"/>
      <c r="AE14" s="95"/>
      <c r="AO14" s="95"/>
      <c r="AY14" s="95"/>
      <c r="BI14" s="95"/>
      <c r="BS14" s="95"/>
      <c r="CC14" s="95"/>
      <c r="CM14" s="95"/>
      <c r="CW14" s="95"/>
    </row>
    <row r="15" spans="1:110" ht="27" customHeight="1">
      <c r="A15" s="32"/>
      <c r="B15" s="224" t="str">
        <f>Weighting!C30</f>
        <v>HW 2.0</v>
      </c>
      <c r="C15" s="862" t="str">
        <f>Weighting!D30</f>
        <v>DAYLIGHTING*</v>
      </c>
      <c r="D15" s="862"/>
      <c r="E15" s="862"/>
      <c r="F15" s="225" t="s">
        <v>170</v>
      </c>
      <c r="G15" s="32"/>
      <c r="H15" s="32"/>
      <c r="I15" s="32"/>
      <c r="J15" s="51"/>
      <c r="K15" s="854" t="s">
        <v>683</v>
      </c>
      <c r="L15" s="854"/>
      <c r="M15" s="854"/>
      <c r="N15" s="854"/>
      <c r="O15" s="854"/>
      <c r="P15" s="854"/>
      <c r="Q15" s="854"/>
      <c r="R15" s="854"/>
      <c r="S15" s="854"/>
      <c r="T15" s="854"/>
      <c r="U15" s="854" t="s">
        <v>683</v>
      </c>
      <c r="V15" s="854"/>
      <c r="W15" s="854"/>
      <c r="X15" s="854"/>
      <c r="Y15" s="854"/>
      <c r="Z15" s="854"/>
      <c r="AA15" s="854"/>
      <c r="AB15" s="854"/>
      <c r="AC15" s="854"/>
      <c r="AD15" s="854"/>
      <c r="AE15" s="854" t="s">
        <v>683</v>
      </c>
      <c r="AF15" s="854"/>
      <c r="AG15" s="854"/>
      <c r="AH15" s="854"/>
      <c r="AI15" s="854"/>
      <c r="AJ15" s="854"/>
      <c r="AK15" s="854"/>
      <c r="AL15" s="854"/>
      <c r="AM15" s="854"/>
      <c r="AN15" s="854"/>
      <c r="AO15" s="854" t="s">
        <v>683</v>
      </c>
      <c r="AP15" s="854"/>
      <c r="AQ15" s="854"/>
      <c r="AR15" s="854"/>
      <c r="AS15" s="854"/>
      <c r="AT15" s="854"/>
      <c r="AU15" s="854"/>
      <c r="AV15" s="854"/>
      <c r="AW15" s="854"/>
      <c r="AX15" s="854"/>
      <c r="AY15" s="854" t="s">
        <v>683</v>
      </c>
      <c r="AZ15" s="854"/>
      <c r="BA15" s="854"/>
      <c r="BB15" s="854"/>
      <c r="BC15" s="854"/>
      <c r="BD15" s="854"/>
      <c r="BE15" s="854"/>
      <c r="BF15" s="854"/>
      <c r="BG15" s="854"/>
      <c r="BH15" s="854"/>
      <c r="BI15" s="854" t="s">
        <v>683</v>
      </c>
      <c r="BJ15" s="854"/>
      <c r="BK15" s="854"/>
      <c r="BL15" s="854"/>
      <c r="BM15" s="854"/>
      <c r="BN15" s="854"/>
      <c r="BO15" s="854"/>
      <c r="BP15" s="854"/>
      <c r="BQ15" s="854"/>
      <c r="BR15" s="854"/>
      <c r="BS15" s="854" t="s">
        <v>683</v>
      </c>
      <c r="BT15" s="854"/>
      <c r="BU15" s="854"/>
      <c r="BV15" s="854"/>
      <c r="BW15" s="854"/>
      <c r="BX15" s="854"/>
      <c r="BY15" s="854"/>
      <c r="BZ15" s="854"/>
      <c r="CA15" s="854"/>
      <c r="CB15" s="854"/>
      <c r="CC15" s="854" t="s">
        <v>683</v>
      </c>
      <c r="CD15" s="854"/>
      <c r="CE15" s="854"/>
      <c r="CF15" s="854"/>
      <c r="CG15" s="854"/>
      <c r="CH15" s="854"/>
      <c r="CI15" s="854"/>
      <c r="CJ15" s="854"/>
      <c r="CK15" s="854"/>
      <c r="CL15" s="854"/>
      <c r="CM15" s="854" t="s">
        <v>683</v>
      </c>
      <c r="CN15" s="854"/>
      <c r="CO15" s="854"/>
      <c r="CP15" s="854"/>
      <c r="CQ15" s="854"/>
      <c r="CR15" s="854"/>
      <c r="CS15" s="854"/>
      <c r="CT15" s="854"/>
      <c r="CU15" s="854"/>
      <c r="CV15" s="854"/>
      <c r="CW15" s="854" t="s">
        <v>683</v>
      </c>
      <c r="CX15" s="854"/>
      <c r="CY15" s="854"/>
      <c r="CZ15" s="854"/>
      <c r="DA15" s="854"/>
      <c r="DB15" s="854"/>
      <c r="DC15" s="854"/>
      <c r="DD15" s="854"/>
      <c r="DE15" s="854"/>
      <c r="DF15" s="854"/>
    </row>
    <row r="16" spans="1:110" ht="4.5" customHeight="1">
      <c r="A16" s="32"/>
      <c r="B16" s="33"/>
      <c r="C16" s="33"/>
      <c r="D16" s="33"/>
      <c r="E16" s="33"/>
      <c r="F16" s="33"/>
      <c r="G16" s="32"/>
      <c r="H16" s="32"/>
      <c r="I16" s="33"/>
      <c r="J16" s="51"/>
      <c r="K16" s="95"/>
      <c r="U16" s="95"/>
      <c r="AE16" s="95"/>
      <c r="AO16" s="95"/>
      <c r="AY16" s="95"/>
      <c r="BI16" s="95"/>
      <c r="BS16" s="95"/>
      <c r="CC16" s="95"/>
      <c r="CM16" s="95"/>
      <c r="CW16" s="95"/>
    </row>
    <row r="17" spans="1:294" s="47" customFormat="1" ht="50.1" customHeight="1" thickBot="1">
      <c r="A17" s="46"/>
      <c r="B17" s="46"/>
      <c r="C17" s="857" t="s">
        <v>686</v>
      </c>
      <c r="D17" s="857"/>
      <c r="E17" s="857"/>
      <c r="F17" s="214">
        <v>6</v>
      </c>
      <c r="G17" s="46"/>
      <c r="H17" s="33"/>
      <c r="I17" s="33"/>
      <c r="J17" s="46"/>
      <c r="K17" s="96"/>
      <c r="U17" s="96"/>
      <c r="AE17" s="96"/>
      <c r="AO17" s="96"/>
      <c r="AY17" s="96"/>
      <c r="BI17" s="96"/>
      <c r="BS17" s="96"/>
      <c r="CC17" s="96"/>
      <c r="CM17" s="96"/>
      <c r="CW17" s="96"/>
    </row>
    <row r="18" spans="1:294" s="47" customFormat="1" ht="31.5" customHeight="1" thickBot="1">
      <c r="A18" s="46"/>
      <c r="B18" s="46"/>
      <c r="C18" s="856" t="s">
        <v>687</v>
      </c>
      <c r="D18" s="856"/>
      <c r="E18" s="856"/>
      <c r="F18" s="215">
        <v>4</v>
      </c>
      <c r="G18" s="46"/>
      <c r="H18" s="33"/>
      <c r="I18" s="131">
        <f>IFERROR(AVERAGEIF(K18:DF18,"&lt;&gt;0"),0)</f>
        <v>0</v>
      </c>
      <c r="J18" s="46"/>
      <c r="K18" s="128">
        <v>0</v>
      </c>
      <c r="L18" s="128">
        <v>0</v>
      </c>
      <c r="M18" s="128">
        <v>0</v>
      </c>
      <c r="N18" s="128">
        <v>0</v>
      </c>
      <c r="O18" s="128">
        <v>0</v>
      </c>
      <c r="P18" s="128">
        <v>0</v>
      </c>
      <c r="Q18" s="128">
        <v>0</v>
      </c>
      <c r="R18" s="128">
        <v>0</v>
      </c>
      <c r="S18" s="128">
        <v>0</v>
      </c>
      <c r="T18" s="128">
        <v>0</v>
      </c>
      <c r="U18" s="128">
        <v>0</v>
      </c>
      <c r="V18" s="128">
        <v>0</v>
      </c>
      <c r="W18" s="128">
        <v>0</v>
      </c>
      <c r="X18" s="128">
        <v>0</v>
      </c>
      <c r="Y18" s="128">
        <v>0</v>
      </c>
      <c r="Z18" s="128">
        <v>0</v>
      </c>
      <c r="AA18" s="128">
        <v>0</v>
      </c>
      <c r="AB18" s="128">
        <v>0</v>
      </c>
      <c r="AC18" s="128">
        <v>0</v>
      </c>
      <c r="AD18" s="128">
        <v>0</v>
      </c>
      <c r="AE18" s="128">
        <v>0</v>
      </c>
      <c r="AF18" s="128">
        <v>0</v>
      </c>
      <c r="AG18" s="128">
        <v>0</v>
      </c>
      <c r="AH18" s="128">
        <v>0</v>
      </c>
      <c r="AI18" s="128">
        <v>0</v>
      </c>
      <c r="AJ18" s="128">
        <v>0</v>
      </c>
      <c r="AK18" s="128">
        <v>0</v>
      </c>
      <c r="AL18" s="128">
        <v>0</v>
      </c>
      <c r="AM18" s="128">
        <v>0</v>
      </c>
      <c r="AN18" s="128">
        <v>0</v>
      </c>
      <c r="AO18" s="128">
        <v>0</v>
      </c>
      <c r="AP18" s="128">
        <v>0</v>
      </c>
      <c r="AQ18" s="128">
        <v>0</v>
      </c>
      <c r="AR18" s="128">
        <v>0</v>
      </c>
      <c r="AS18" s="128">
        <v>0</v>
      </c>
      <c r="AT18" s="128">
        <v>0</v>
      </c>
      <c r="AU18" s="128">
        <v>0</v>
      </c>
      <c r="AV18" s="128">
        <v>0</v>
      </c>
      <c r="AW18" s="128">
        <v>0</v>
      </c>
      <c r="AX18" s="128">
        <v>0</v>
      </c>
      <c r="AY18" s="128">
        <v>0</v>
      </c>
      <c r="AZ18" s="128">
        <v>0</v>
      </c>
      <c r="BA18" s="128">
        <v>0</v>
      </c>
      <c r="BB18" s="128">
        <v>0</v>
      </c>
      <c r="BC18" s="128">
        <v>0</v>
      </c>
      <c r="BD18" s="128">
        <v>0</v>
      </c>
      <c r="BE18" s="128">
        <v>0</v>
      </c>
      <c r="BF18" s="128">
        <v>0</v>
      </c>
      <c r="BG18" s="128">
        <v>0</v>
      </c>
      <c r="BH18" s="128">
        <v>0</v>
      </c>
      <c r="BI18" s="128">
        <v>0</v>
      </c>
      <c r="BJ18" s="128">
        <v>0</v>
      </c>
      <c r="BK18" s="128">
        <v>0</v>
      </c>
      <c r="BL18" s="128">
        <v>0</v>
      </c>
      <c r="BM18" s="128">
        <v>0</v>
      </c>
      <c r="BN18" s="128">
        <v>0</v>
      </c>
      <c r="BO18" s="128">
        <v>0</v>
      </c>
      <c r="BP18" s="128">
        <v>0</v>
      </c>
      <c r="BQ18" s="128">
        <v>0</v>
      </c>
      <c r="BR18" s="128">
        <v>0</v>
      </c>
      <c r="BS18" s="128">
        <v>0</v>
      </c>
      <c r="BT18" s="128">
        <v>0</v>
      </c>
      <c r="BU18" s="128">
        <v>0</v>
      </c>
      <c r="BV18" s="128">
        <v>0</v>
      </c>
      <c r="BW18" s="128">
        <v>0</v>
      </c>
      <c r="BX18" s="128">
        <v>0</v>
      </c>
      <c r="BY18" s="128">
        <v>0</v>
      </c>
      <c r="BZ18" s="128">
        <v>0</v>
      </c>
      <c r="CA18" s="128">
        <v>0</v>
      </c>
      <c r="CB18" s="128">
        <v>0</v>
      </c>
      <c r="CC18" s="128">
        <v>0</v>
      </c>
      <c r="CD18" s="128">
        <v>0</v>
      </c>
      <c r="CE18" s="128">
        <v>0</v>
      </c>
      <c r="CF18" s="128">
        <v>0</v>
      </c>
      <c r="CG18" s="128">
        <v>0</v>
      </c>
      <c r="CH18" s="128">
        <v>0</v>
      </c>
      <c r="CI18" s="128">
        <v>0</v>
      </c>
      <c r="CJ18" s="128">
        <v>0</v>
      </c>
      <c r="CK18" s="128">
        <v>0</v>
      </c>
      <c r="CL18" s="128">
        <v>0</v>
      </c>
      <c r="CM18" s="128">
        <v>0</v>
      </c>
      <c r="CN18" s="128">
        <v>0</v>
      </c>
      <c r="CO18" s="128">
        <v>0</v>
      </c>
      <c r="CP18" s="128">
        <v>0</v>
      </c>
      <c r="CQ18" s="128">
        <v>0</v>
      </c>
      <c r="CR18" s="128">
        <v>0</v>
      </c>
      <c r="CS18" s="128">
        <v>0</v>
      </c>
      <c r="CT18" s="128">
        <v>0</v>
      </c>
      <c r="CU18" s="128">
        <v>0</v>
      </c>
      <c r="CV18" s="128">
        <v>0</v>
      </c>
      <c r="CW18" s="128">
        <v>0</v>
      </c>
      <c r="CX18" s="128">
        <v>0</v>
      </c>
      <c r="CY18" s="128">
        <v>0</v>
      </c>
      <c r="CZ18" s="128">
        <v>0</v>
      </c>
      <c r="DA18" s="128">
        <v>0</v>
      </c>
      <c r="DB18" s="128">
        <v>0</v>
      </c>
      <c r="DC18" s="128">
        <v>0</v>
      </c>
      <c r="DD18" s="128">
        <v>0</v>
      </c>
      <c r="DE18" s="128">
        <v>0</v>
      </c>
      <c r="DF18" s="128">
        <v>0</v>
      </c>
    </row>
    <row r="19" spans="1:294" s="47" customFormat="1" ht="30" customHeight="1">
      <c r="A19" s="46"/>
      <c r="B19" s="46"/>
      <c r="C19" s="856" t="s">
        <v>688</v>
      </c>
      <c r="D19" s="856"/>
      <c r="E19" s="856"/>
      <c r="F19" s="215">
        <v>2</v>
      </c>
      <c r="G19" s="46"/>
      <c r="H19" s="33"/>
      <c r="I19" s="33"/>
      <c r="J19" s="46"/>
      <c r="K19" s="96"/>
      <c r="U19" s="96"/>
      <c r="AE19" s="96"/>
      <c r="AO19" s="96"/>
      <c r="AY19" s="96"/>
      <c r="BI19" s="96"/>
      <c r="BS19" s="96"/>
      <c r="CC19" s="96"/>
      <c r="CM19" s="96"/>
      <c r="CW19" s="96"/>
    </row>
    <row r="20" spans="1:294" s="47" customFormat="1" ht="30" customHeight="1">
      <c r="A20" s="46"/>
      <c r="B20" s="46"/>
      <c r="C20" s="865" t="s">
        <v>722</v>
      </c>
      <c r="D20" s="865"/>
      <c r="E20" s="865"/>
      <c r="F20" s="216">
        <v>0</v>
      </c>
      <c r="G20" s="46"/>
      <c r="H20" s="33"/>
      <c r="I20" s="33"/>
      <c r="J20" s="46"/>
      <c r="K20" s="96"/>
      <c r="U20" s="96"/>
      <c r="AE20" s="96"/>
      <c r="AO20" s="96"/>
      <c r="AY20" s="96"/>
      <c r="BI20" s="96"/>
      <c r="BS20" s="96"/>
      <c r="CC20" s="96"/>
      <c r="CM20" s="96"/>
      <c r="CW20" s="96"/>
    </row>
    <row r="21" spans="1:294" s="47" customFormat="1" ht="38.1" hidden="1" customHeight="1" thickBot="1">
      <c r="A21" s="46"/>
      <c r="B21" s="46"/>
      <c r="C21" s="860" t="s">
        <v>48</v>
      </c>
      <c r="D21" s="860"/>
      <c r="E21" s="860"/>
      <c r="F21" s="42">
        <v>0</v>
      </c>
      <c r="G21" s="46"/>
      <c r="H21" s="33"/>
      <c r="I21" s="102"/>
      <c r="J21" s="46"/>
      <c r="K21" s="96"/>
      <c r="U21" s="96"/>
      <c r="AE21" s="96"/>
      <c r="AO21" s="96"/>
      <c r="AY21" s="96"/>
      <c r="BI21" s="96"/>
      <c r="BS21" s="96"/>
      <c r="CC21" s="96"/>
      <c r="CM21" s="96"/>
      <c r="CW21" s="96"/>
    </row>
    <row r="22" spans="1:294" ht="27" customHeight="1">
      <c r="A22" s="32"/>
      <c r="B22" s="94" t="str">
        <f>Weighting!C31</f>
        <v>HW 3.0</v>
      </c>
      <c r="C22" s="863" t="s">
        <v>93</v>
      </c>
      <c r="D22" s="863"/>
      <c r="E22" s="863"/>
      <c r="F22" s="863"/>
      <c r="G22" s="32"/>
      <c r="H22" s="32"/>
      <c r="I22" s="33"/>
      <c r="J22" s="51"/>
    </row>
    <row r="23" spans="1:294" s="47" customFormat="1" ht="20.100000000000001" customHeight="1">
      <c r="A23" s="46"/>
      <c r="B23" s="372"/>
      <c r="C23" s="864"/>
      <c r="D23" s="864"/>
      <c r="E23" s="864"/>
      <c r="F23" s="864"/>
      <c r="G23" s="46"/>
      <c r="H23" s="46"/>
      <c r="I23" s="44"/>
      <c r="J23" s="46"/>
      <c r="K23" s="855" t="s">
        <v>263</v>
      </c>
      <c r="L23" s="855"/>
      <c r="M23" s="855"/>
      <c r="N23" s="855"/>
      <c r="O23" s="855"/>
      <c r="P23" s="855"/>
      <c r="Q23" s="855"/>
      <c r="R23" s="855"/>
      <c r="S23" s="855"/>
      <c r="T23" s="855"/>
      <c r="U23" s="855" t="s">
        <v>263</v>
      </c>
      <c r="V23" s="855"/>
      <c r="W23" s="855"/>
      <c r="X23" s="855"/>
      <c r="Y23" s="855"/>
      <c r="Z23" s="855"/>
      <c r="AA23" s="855"/>
      <c r="AB23" s="855"/>
      <c r="AC23" s="855"/>
      <c r="AD23" s="855"/>
      <c r="AE23" s="855" t="s">
        <v>263</v>
      </c>
      <c r="AF23" s="855"/>
      <c r="AG23" s="855"/>
      <c r="AH23" s="855"/>
      <c r="AI23" s="855"/>
      <c r="AJ23" s="855"/>
      <c r="AK23" s="855"/>
      <c r="AL23" s="855"/>
      <c r="AM23" s="855"/>
      <c r="AN23" s="855"/>
      <c r="AO23" s="855" t="s">
        <v>263</v>
      </c>
      <c r="AP23" s="855"/>
      <c r="AQ23" s="855"/>
      <c r="AR23" s="855"/>
      <c r="AS23" s="855"/>
      <c r="AT23" s="855"/>
      <c r="AU23" s="855"/>
      <c r="AV23" s="855"/>
      <c r="AW23" s="855"/>
      <c r="AX23" s="855"/>
      <c r="AY23" s="855" t="s">
        <v>263</v>
      </c>
      <c r="AZ23" s="855"/>
      <c r="BA23" s="855"/>
      <c r="BB23" s="855"/>
      <c r="BC23" s="855"/>
      <c r="BD23" s="855"/>
      <c r="BE23" s="855"/>
      <c r="BF23" s="855"/>
      <c r="BG23" s="855"/>
      <c r="BH23" s="855"/>
      <c r="BI23" s="855" t="s">
        <v>263</v>
      </c>
      <c r="BJ23" s="855"/>
      <c r="BK23" s="855"/>
      <c r="BL23" s="855"/>
      <c r="BM23" s="855"/>
      <c r="BN23" s="855"/>
      <c r="BO23" s="855"/>
      <c r="BP23" s="855"/>
      <c r="BQ23" s="855"/>
      <c r="BR23" s="855"/>
      <c r="BS23" s="855" t="s">
        <v>263</v>
      </c>
      <c r="BT23" s="855"/>
      <c r="BU23" s="855"/>
      <c r="BV23" s="855"/>
      <c r="BW23" s="855"/>
      <c r="BX23" s="855"/>
      <c r="BY23" s="855"/>
      <c r="BZ23" s="855"/>
      <c r="CA23" s="855"/>
      <c r="CB23" s="855"/>
      <c r="CC23" s="855" t="s">
        <v>263</v>
      </c>
      <c r="CD23" s="855"/>
      <c r="CE23" s="855"/>
      <c r="CF23" s="855"/>
      <c r="CG23" s="855"/>
      <c r="CH23" s="855"/>
      <c r="CI23" s="855"/>
      <c r="CJ23" s="855"/>
      <c r="CK23" s="855"/>
      <c r="CL23" s="855"/>
      <c r="CM23" s="855" t="s">
        <v>263</v>
      </c>
      <c r="CN23" s="855"/>
      <c r="CO23" s="855"/>
      <c r="CP23" s="855"/>
      <c r="CQ23" s="855"/>
      <c r="CR23" s="855"/>
      <c r="CS23" s="855"/>
      <c r="CT23" s="855"/>
      <c r="CU23" s="855"/>
      <c r="CV23" s="855"/>
      <c r="CW23" s="855" t="s">
        <v>263</v>
      </c>
      <c r="CX23" s="855"/>
      <c r="CY23" s="855"/>
      <c r="CZ23" s="855"/>
      <c r="DA23" s="855"/>
      <c r="DB23" s="855"/>
      <c r="DC23" s="855"/>
      <c r="DD23" s="855"/>
      <c r="DE23" s="855"/>
      <c r="DF23" s="855"/>
    </row>
    <row r="24" spans="1:294" ht="27" customHeight="1" thickBot="1">
      <c r="A24" s="32"/>
      <c r="B24" s="228" t="str">
        <f>Weighting!C32</f>
        <v>HW 3.1</v>
      </c>
      <c r="C24" s="859" t="str">
        <f>Weighting!D32</f>
        <v>AIRBORNE SOUND INSULATION - WALLS</v>
      </c>
      <c r="D24" s="859"/>
      <c r="E24" s="859"/>
      <c r="F24" s="226" t="s">
        <v>170</v>
      </c>
      <c r="G24" s="32"/>
      <c r="H24" s="32"/>
      <c r="I24" s="33"/>
      <c r="J24" s="51"/>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46"/>
      <c r="DH24" s="146"/>
      <c r="DI24" s="146"/>
      <c r="DJ24" s="146"/>
      <c r="DK24" s="146"/>
      <c r="DL24" s="146"/>
      <c r="DM24" s="146"/>
      <c r="DN24" s="146"/>
      <c r="DO24" s="146"/>
      <c r="DP24" s="146"/>
      <c r="DQ24" s="146"/>
      <c r="DR24" s="146"/>
      <c r="DS24" s="146"/>
      <c r="DT24" s="146"/>
      <c r="DU24" s="146"/>
      <c r="DV24" s="146"/>
      <c r="DW24" s="146"/>
      <c r="DX24" s="146"/>
      <c r="DY24" s="146"/>
      <c r="DZ24" s="146"/>
      <c r="EA24" s="146"/>
      <c r="EB24" s="146"/>
      <c r="EC24" s="146"/>
      <c r="ED24" s="146"/>
      <c r="EE24" s="146"/>
      <c r="EF24" s="146"/>
      <c r="EG24" s="146"/>
      <c r="EH24" s="146"/>
      <c r="EI24" s="146"/>
      <c r="EJ24" s="146"/>
      <c r="EK24" s="146"/>
      <c r="EL24" s="146"/>
      <c r="EM24" s="146"/>
      <c r="EN24" s="146"/>
      <c r="EO24" s="146"/>
      <c r="EP24" s="146"/>
      <c r="EQ24" s="146"/>
      <c r="ER24" s="146"/>
      <c r="ES24" s="146"/>
      <c r="ET24" s="146"/>
      <c r="EU24" s="146"/>
      <c r="EV24" s="146"/>
      <c r="EW24" s="146"/>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row>
    <row r="25" spans="1:294" ht="63.6" customHeight="1" thickBot="1">
      <c r="A25" s="32"/>
      <c r="B25" s="227"/>
      <c r="C25" s="860" t="s">
        <v>820</v>
      </c>
      <c r="D25" s="860"/>
      <c r="E25" s="860"/>
      <c r="F25" s="893" t="s">
        <v>819</v>
      </c>
      <c r="G25" s="32"/>
      <c r="H25" s="33"/>
      <c r="I25" s="48"/>
      <c r="J25" s="51"/>
      <c r="K25" s="376" t="s">
        <v>68</v>
      </c>
      <c r="L25" s="376" t="s">
        <v>68</v>
      </c>
      <c r="M25" s="376" t="s">
        <v>68</v>
      </c>
      <c r="N25" s="376" t="s">
        <v>68</v>
      </c>
      <c r="O25" s="376" t="s">
        <v>68</v>
      </c>
      <c r="P25" s="376" t="s">
        <v>68</v>
      </c>
      <c r="Q25" s="376" t="s">
        <v>68</v>
      </c>
      <c r="R25" s="100" t="s">
        <v>68</v>
      </c>
      <c r="S25" s="100" t="s">
        <v>68</v>
      </c>
      <c r="T25" s="100" t="s">
        <v>68</v>
      </c>
      <c r="U25" s="100" t="s">
        <v>68</v>
      </c>
      <c r="V25" s="100" t="s">
        <v>68</v>
      </c>
      <c r="W25" s="100" t="s">
        <v>68</v>
      </c>
      <c r="X25" s="100" t="s">
        <v>68</v>
      </c>
      <c r="Y25" s="100" t="s">
        <v>68</v>
      </c>
      <c r="Z25" s="100" t="s">
        <v>68</v>
      </c>
      <c r="AA25" s="100" t="s">
        <v>68</v>
      </c>
      <c r="AB25" s="100" t="s">
        <v>68</v>
      </c>
      <c r="AC25" s="100" t="s">
        <v>68</v>
      </c>
      <c r="AD25" s="100" t="s">
        <v>68</v>
      </c>
      <c r="AE25" s="100" t="s">
        <v>68</v>
      </c>
      <c r="AF25" s="100" t="s">
        <v>68</v>
      </c>
      <c r="AG25" s="100" t="s">
        <v>68</v>
      </c>
      <c r="AH25" s="100" t="s">
        <v>68</v>
      </c>
      <c r="AI25" s="100" t="s">
        <v>68</v>
      </c>
      <c r="AJ25" s="100" t="s">
        <v>68</v>
      </c>
      <c r="AK25" s="100" t="s">
        <v>68</v>
      </c>
      <c r="AL25" s="100" t="s">
        <v>68</v>
      </c>
      <c r="AM25" s="100" t="s">
        <v>68</v>
      </c>
      <c r="AN25" s="100" t="s">
        <v>68</v>
      </c>
      <c r="AO25" s="100" t="s">
        <v>68</v>
      </c>
      <c r="AP25" s="100" t="s">
        <v>68</v>
      </c>
      <c r="AQ25" s="100" t="s">
        <v>68</v>
      </c>
      <c r="AR25" s="100" t="s">
        <v>68</v>
      </c>
      <c r="AS25" s="100" t="s">
        <v>68</v>
      </c>
      <c r="AT25" s="100" t="s">
        <v>68</v>
      </c>
      <c r="AU25" s="100" t="s">
        <v>68</v>
      </c>
      <c r="AV25" s="100" t="s">
        <v>68</v>
      </c>
      <c r="AW25" s="100" t="s">
        <v>68</v>
      </c>
      <c r="AX25" s="100" t="s">
        <v>68</v>
      </c>
      <c r="AY25" s="100" t="s">
        <v>68</v>
      </c>
      <c r="AZ25" s="100" t="s">
        <v>68</v>
      </c>
      <c r="BA25" s="100" t="s">
        <v>68</v>
      </c>
      <c r="BB25" s="100" t="s">
        <v>68</v>
      </c>
      <c r="BC25" s="100" t="s">
        <v>68</v>
      </c>
      <c r="BD25" s="100" t="s">
        <v>68</v>
      </c>
      <c r="BE25" s="100" t="s">
        <v>68</v>
      </c>
      <c r="BF25" s="100" t="s">
        <v>68</v>
      </c>
      <c r="BG25" s="100" t="s">
        <v>68</v>
      </c>
      <c r="BH25" s="100" t="s">
        <v>68</v>
      </c>
      <c r="BI25" s="100" t="s">
        <v>68</v>
      </c>
      <c r="BJ25" s="100" t="s">
        <v>68</v>
      </c>
      <c r="BK25" s="100" t="s">
        <v>68</v>
      </c>
      <c r="BL25" s="100" t="s">
        <v>68</v>
      </c>
      <c r="BM25" s="100" t="s">
        <v>68</v>
      </c>
      <c r="BN25" s="100" t="s">
        <v>68</v>
      </c>
      <c r="BO25" s="100" t="s">
        <v>68</v>
      </c>
      <c r="BP25" s="100" t="s">
        <v>68</v>
      </c>
      <c r="BQ25" s="100" t="s">
        <v>68</v>
      </c>
      <c r="BR25" s="100" t="s">
        <v>68</v>
      </c>
      <c r="BS25" s="100" t="s">
        <v>68</v>
      </c>
      <c r="BT25" s="100" t="s">
        <v>68</v>
      </c>
      <c r="BU25" s="100" t="s">
        <v>68</v>
      </c>
      <c r="BV25" s="100" t="s">
        <v>68</v>
      </c>
      <c r="BW25" s="100" t="s">
        <v>68</v>
      </c>
      <c r="BX25" s="100" t="s">
        <v>68</v>
      </c>
      <c r="BY25" s="100" t="s">
        <v>68</v>
      </c>
      <c r="BZ25" s="100" t="s">
        <v>68</v>
      </c>
      <c r="CA25" s="100" t="s">
        <v>68</v>
      </c>
      <c r="CB25" s="100" t="s">
        <v>68</v>
      </c>
      <c r="CC25" s="100" t="s">
        <v>68</v>
      </c>
      <c r="CD25" s="100" t="s">
        <v>68</v>
      </c>
      <c r="CE25" s="100" t="s">
        <v>68</v>
      </c>
      <c r="CF25" s="100" t="s">
        <v>68</v>
      </c>
      <c r="CG25" s="100" t="s">
        <v>68</v>
      </c>
      <c r="CH25" s="100" t="s">
        <v>68</v>
      </c>
      <c r="CI25" s="100" t="s">
        <v>68</v>
      </c>
      <c r="CJ25" s="100" t="s">
        <v>68</v>
      </c>
      <c r="CK25" s="100" t="s">
        <v>68</v>
      </c>
      <c r="CL25" s="100" t="s">
        <v>68</v>
      </c>
      <c r="CM25" s="100" t="s">
        <v>68</v>
      </c>
      <c r="CN25" s="100" t="s">
        <v>68</v>
      </c>
      <c r="CO25" s="100" t="s">
        <v>68</v>
      </c>
      <c r="CP25" s="100" t="s">
        <v>68</v>
      </c>
      <c r="CQ25" s="100" t="s">
        <v>68</v>
      </c>
      <c r="CR25" s="100" t="s">
        <v>68</v>
      </c>
      <c r="CS25" s="100" t="s">
        <v>68</v>
      </c>
      <c r="CT25" s="100" t="s">
        <v>68</v>
      </c>
      <c r="CU25" s="100" t="s">
        <v>68</v>
      </c>
      <c r="CV25" s="100" t="s">
        <v>68</v>
      </c>
      <c r="CW25" s="100" t="s">
        <v>68</v>
      </c>
      <c r="CX25" s="100" t="s">
        <v>68</v>
      </c>
      <c r="CY25" s="100" t="s">
        <v>68</v>
      </c>
      <c r="CZ25" s="100" t="s">
        <v>68</v>
      </c>
      <c r="DA25" s="100" t="s">
        <v>68</v>
      </c>
      <c r="DB25" s="100" t="s">
        <v>68</v>
      </c>
      <c r="DC25" s="100" t="s">
        <v>68</v>
      </c>
      <c r="DD25" s="100" t="s">
        <v>68</v>
      </c>
      <c r="DE25" s="100" t="s">
        <v>68</v>
      </c>
      <c r="DF25" s="149" t="s">
        <v>68</v>
      </c>
      <c r="DG25" s="50"/>
      <c r="DH25" s="50"/>
      <c r="DI25" s="146"/>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146"/>
      <c r="HA25" s="146"/>
      <c r="HB25" s="146"/>
      <c r="HC25" s="146"/>
      <c r="HD25" s="146"/>
      <c r="HE25" s="146"/>
      <c r="HF25" s="146"/>
      <c r="HG25" s="146"/>
      <c r="HH25" s="146"/>
      <c r="HI25" s="146"/>
      <c r="HJ25" s="146"/>
      <c r="HK25" s="146"/>
      <c r="HL25" s="146"/>
      <c r="HM25" s="146"/>
      <c r="HN25" s="146"/>
      <c r="HO25" s="146"/>
      <c r="HP25" s="146"/>
      <c r="HQ25" s="146"/>
      <c r="HR25" s="146"/>
      <c r="HS25" s="146"/>
      <c r="HT25" s="146"/>
      <c r="HU25" s="146"/>
      <c r="HV25" s="146"/>
      <c r="HW25" s="146"/>
      <c r="HX25" s="146"/>
      <c r="HY25" s="146"/>
      <c r="HZ25" s="146"/>
      <c r="IA25" s="146"/>
      <c r="IB25" s="146"/>
      <c r="IC25" s="146"/>
      <c r="ID25" s="146"/>
      <c r="IE25" s="146"/>
      <c r="IF25" s="146"/>
      <c r="IG25" s="146"/>
      <c r="IH25" s="146"/>
      <c r="II25" s="146"/>
      <c r="IJ25" s="146"/>
      <c r="IK25" s="146"/>
      <c r="IL25" s="146"/>
      <c r="IM25" s="146"/>
      <c r="IN25" s="146"/>
      <c r="IO25" s="146"/>
      <c r="IP25" s="146"/>
      <c r="IQ25" s="146"/>
      <c r="IR25" s="146"/>
      <c r="IS25" s="146"/>
      <c r="IT25" s="146"/>
      <c r="IU25" s="146"/>
      <c r="IV25" s="146"/>
      <c r="IW25" s="146"/>
      <c r="IX25" s="146"/>
      <c r="IY25" s="146"/>
      <c r="IZ25" s="146"/>
      <c r="JA25" s="146"/>
      <c r="JB25" s="146"/>
      <c r="JC25" s="146"/>
      <c r="JD25" s="146"/>
      <c r="JE25" s="146"/>
      <c r="JF25" s="146"/>
      <c r="JG25" s="146"/>
      <c r="JH25" s="146"/>
      <c r="JI25" s="146"/>
      <c r="JJ25" s="146"/>
      <c r="JK25" s="146"/>
      <c r="JL25" s="146"/>
      <c r="JM25" s="146"/>
      <c r="JN25" s="146"/>
      <c r="JO25" s="146"/>
      <c r="JP25" s="146"/>
      <c r="JQ25" s="146"/>
      <c r="JR25" s="146"/>
      <c r="JS25" s="146"/>
      <c r="JT25" s="146"/>
      <c r="JU25" s="146"/>
      <c r="JV25" s="146"/>
      <c r="JW25" s="146"/>
      <c r="JX25" s="146"/>
      <c r="JY25" s="146"/>
      <c r="JZ25" s="146"/>
      <c r="KA25" s="146"/>
      <c r="KB25" s="146"/>
      <c r="KC25" s="146"/>
      <c r="KD25" s="146"/>
      <c r="KE25" s="146"/>
      <c r="KF25" s="146"/>
      <c r="KG25" s="146"/>
      <c r="KH25" s="146"/>
    </row>
    <row r="26" spans="1:294" ht="27.6" customHeight="1">
      <c r="A26" s="32"/>
      <c r="B26" s="51"/>
      <c r="C26" s="860"/>
      <c r="D26" s="860"/>
      <c r="E26" s="860"/>
      <c r="F26" s="893"/>
      <c r="G26" s="32"/>
      <c r="H26" s="98"/>
      <c r="I26" s="769">
        <f>IFERROR(AVERAGEIF(K26:DF26,"&lt;&gt;0"),0)</f>
        <v>0</v>
      </c>
      <c r="J26" s="51"/>
      <c r="K26" s="357">
        <f>VLOOKUP(K25,E106:F117,2,FALSE)</f>
        <v>0</v>
      </c>
      <c r="L26" s="357">
        <f>VLOOKUP(L25,E106:F117,2,FALSE)</f>
        <v>0</v>
      </c>
      <c r="M26" s="357">
        <f>VLOOKUP(M25,E106:F117,2,FALSE)</f>
        <v>0</v>
      </c>
      <c r="N26" s="357">
        <f>VLOOKUP(N25,E106:F117,2,FALSE)</f>
        <v>0</v>
      </c>
      <c r="O26" s="357">
        <f>VLOOKUP(O25,E106:F117,2,FALSE)</f>
        <v>0</v>
      </c>
      <c r="P26" s="357">
        <f>VLOOKUP(P25,E106:F117,2,FALSE)</f>
        <v>0</v>
      </c>
      <c r="Q26" s="357">
        <f>VLOOKUP(Q25,E106:F117,2,FALSE)</f>
        <v>0</v>
      </c>
      <c r="R26" s="357">
        <f>VLOOKUP(R25,E106:F117,2,FALSE)</f>
        <v>0</v>
      </c>
      <c r="S26" s="357">
        <f>VLOOKUP(S25,E106:F117,2,FALSE)</f>
        <v>0</v>
      </c>
      <c r="T26" s="357">
        <f>VLOOKUP(T25,E106:F117,2,FALSE)</f>
        <v>0</v>
      </c>
      <c r="U26" s="357">
        <f>VLOOKUP(U25,E106:F117,2,FALSE)</f>
        <v>0</v>
      </c>
      <c r="V26" s="357">
        <f>VLOOKUP(V25,E106:F117,2,FALSE)</f>
        <v>0</v>
      </c>
      <c r="W26" s="357">
        <f>VLOOKUP(W25,E106:F117,2,FALSE)</f>
        <v>0</v>
      </c>
      <c r="X26" s="357">
        <f>VLOOKUP(X25,E106:F117,2,FALSE)</f>
        <v>0</v>
      </c>
      <c r="Y26" s="357">
        <f>VLOOKUP(Y25,E106:F117,2,FALSE)</f>
        <v>0</v>
      </c>
      <c r="Z26" s="357">
        <f>VLOOKUP(Z25,E106:F117,2,FALSE)</f>
        <v>0</v>
      </c>
      <c r="AA26" s="357">
        <f>VLOOKUP(AA25,E106:F117,2,FALSE)</f>
        <v>0</v>
      </c>
      <c r="AB26" s="357">
        <f>VLOOKUP(AB25,E106:F117,2,FALSE)</f>
        <v>0</v>
      </c>
      <c r="AC26" s="357">
        <f>VLOOKUP(AC25,E106:F117,2,FALSE)</f>
        <v>0</v>
      </c>
      <c r="AD26" s="357">
        <f>VLOOKUP(AD25,E106:F117,2,FALSE)</f>
        <v>0</v>
      </c>
      <c r="AE26" s="357">
        <f>VLOOKUP(AE25,E106:F117,2,FALSE)</f>
        <v>0</v>
      </c>
      <c r="AF26" s="357">
        <f>VLOOKUP(AF25,E106:F117,2,FALSE)</f>
        <v>0</v>
      </c>
      <c r="AG26" s="357">
        <f>VLOOKUP(AG25,E106:F117,2,FALSE)</f>
        <v>0</v>
      </c>
      <c r="AH26" s="357">
        <f>VLOOKUP(AH25,E106:F117,2,FALSE)</f>
        <v>0</v>
      </c>
      <c r="AI26" s="357">
        <f>VLOOKUP(AI25,E106:F117,2,FALSE)</f>
        <v>0</v>
      </c>
      <c r="AJ26" s="357">
        <f>VLOOKUP(AJ25,E106:F117,2,FALSE)</f>
        <v>0</v>
      </c>
      <c r="AK26" s="357">
        <f>VLOOKUP(AK25,E106:F117,2,FALSE)</f>
        <v>0</v>
      </c>
      <c r="AL26" s="357">
        <f>VLOOKUP(AL25,E106:F117,2,FALSE)</f>
        <v>0</v>
      </c>
      <c r="AM26" s="357">
        <f>VLOOKUP(AM25,E106:F117,2,FALSE)</f>
        <v>0</v>
      </c>
      <c r="AN26" s="357">
        <f>VLOOKUP(AN25,E106:F117,2,FALSE)</f>
        <v>0</v>
      </c>
      <c r="AO26" s="357">
        <f>VLOOKUP(AO25,E106:F117,2,FALSE)</f>
        <v>0</v>
      </c>
      <c r="AP26" s="357">
        <f>VLOOKUP(AP25,E106:F117,2,FALSE)</f>
        <v>0</v>
      </c>
      <c r="AQ26" s="357">
        <f>VLOOKUP(AQ25,E106:F117,2,FALSE)</f>
        <v>0</v>
      </c>
      <c r="AR26" s="357">
        <f>VLOOKUP(AR25,E106:F117,2,FALSE)</f>
        <v>0</v>
      </c>
      <c r="AS26" s="357">
        <f>VLOOKUP(AS25,E106:F117,2,FALSE)</f>
        <v>0</v>
      </c>
      <c r="AT26" s="357">
        <f>VLOOKUP(AT25,E106:F117,2,FALSE)</f>
        <v>0</v>
      </c>
      <c r="AU26" s="357">
        <f>VLOOKUP(AU25,E106:F117,2,FALSE)</f>
        <v>0</v>
      </c>
      <c r="AV26" s="357">
        <f>VLOOKUP(AV25,E106:F117,2,FALSE)</f>
        <v>0</v>
      </c>
      <c r="AW26" s="357">
        <f>VLOOKUP(AW25,E106:F117,2,FALSE)</f>
        <v>0</v>
      </c>
      <c r="AX26" s="357">
        <f>VLOOKUP(AX25,E106:F117,2,FALSE)</f>
        <v>0</v>
      </c>
      <c r="AY26" s="357">
        <f>VLOOKUP(AY25,E106:F117,2,FALSE)</f>
        <v>0</v>
      </c>
      <c r="AZ26" s="357">
        <f>VLOOKUP(AZ25,E106:F117,2,FALSE)</f>
        <v>0</v>
      </c>
      <c r="BA26" s="357">
        <f>VLOOKUP(BA25,E106:F117,2,FALSE)</f>
        <v>0</v>
      </c>
      <c r="BB26" s="357">
        <f>VLOOKUP(BB25,E106:F117,2,FALSE)</f>
        <v>0</v>
      </c>
      <c r="BC26" s="357">
        <f>VLOOKUP(BC25,E106:F117,2,FALSE)</f>
        <v>0</v>
      </c>
      <c r="BD26" s="357">
        <f>VLOOKUP(BD25,E106:F117,2,FALSE)</f>
        <v>0</v>
      </c>
      <c r="BE26" s="357">
        <f>VLOOKUP(BE25,E106:F117,2,FALSE)</f>
        <v>0</v>
      </c>
      <c r="BF26" s="357">
        <f>VLOOKUP(BF25,E106:F117,2,FALSE)</f>
        <v>0</v>
      </c>
      <c r="BG26" s="357">
        <f>VLOOKUP(BG25,E106:F117,2,FALSE)</f>
        <v>0</v>
      </c>
      <c r="BH26" s="357">
        <f>VLOOKUP(BH25,E106:F117,2,FALSE)</f>
        <v>0</v>
      </c>
      <c r="BI26" s="357">
        <f>VLOOKUP(BI25,E106:F117,2,FALSE)</f>
        <v>0</v>
      </c>
      <c r="BJ26" s="357">
        <f>VLOOKUP(BJ25,E106:F117,2,FALSE)</f>
        <v>0</v>
      </c>
      <c r="BK26" s="357">
        <f>VLOOKUP(BK25,E106:F117,2,FALSE)</f>
        <v>0</v>
      </c>
      <c r="BL26" s="357">
        <f>VLOOKUP(BL25,E106:F117,2,FALSE)</f>
        <v>0</v>
      </c>
      <c r="BM26" s="357">
        <f>VLOOKUP(BM25,E106:F117,2,FALSE)</f>
        <v>0</v>
      </c>
      <c r="BN26" s="357">
        <f>VLOOKUP(BN25,E106:F117,2,FALSE)</f>
        <v>0</v>
      </c>
      <c r="BO26" s="357">
        <f>VLOOKUP(BO25,E106:F117,2,FALSE)</f>
        <v>0</v>
      </c>
      <c r="BP26" s="357">
        <f>VLOOKUP(BP25,E106:F117,2,FALSE)</f>
        <v>0</v>
      </c>
      <c r="BQ26" s="357">
        <f>VLOOKUP(BQ25,E106:F117,2,FALSE)</f>
        <v>0</v>
      </c>
      <c r="BR26" s="357">
        <f>VLOOKUP(BR25,E106:F117,2,FALSE)</f>
        <v>0</v>
      </c>
      <c r="BS26" s="357">
        <f>VLOOKUP(BS25,E106:F117,2,FALSE)</f>
        <v>0</v>
      </c>
      <c r="BT26" s="357">
        <f>VLOOKUP(BT25,E106:F117,2,FALSE)</f>
        <v>0</v>
      </c>
      <c r="BU26" s="357">
        <f>VLOOKUP(BU25,E106:F117,2,FALSE)</f>
        <v>0</v>
      </c>
      <c r="BV26" s="357">
        <f>VLOOKUP(BV25,E106:F117,2,FALSE)</f>
        <v>0</v>
      </c>
      <c r="BW26" s="357">
        <f>VLOOKUP(BW25,E106:F117,2,FALSE)</f>
        <v>0</v>
      </c>
      <c r="BX26" s="357">
        <f>VLOOKUP(BX25,E106:F117,2,FALSE)</f>
        <v>0</v>
      </c>
      <c r="BY26" s="357">
        <f>VLOOKUP(BY25,E106:F117,2,FALSE)</f>
        <v>0</v>
      </c>
      <c r="BZ26" s="357">
        <f>VLOOKUP(BZ25,E106:F117,2,FALSE)</f>
        <v>0</v>
      </c>
      <c r="CA26" s="357">
        <f>VLOOKUP(CA25,E106:F117,2,FALSE)</f>
        <v>0</v>
      </c>
      <c r="CB26" s="357">
        <f>VLOOKUP(CB25,E106:F117,2,FALSE)</f>
        <v>0</v>
      </c>
      <c r="CC26" s="357">
        <f>VLOOKUP(CC25,E106:F117,2,FALSE)</f>
        <v>0</v>
      </c>
      <c r="CD26" s="357">
        <f>VLOOKUP(CD25,E106:F117,2,FALSE)</f>
        <v>0</v>
      </c>
      <c r="CE26" s="357">
        <f>VLOOKUP(CE25,E106:F117,2,FALSE)</f>
        <v>0</v>
      </c>
      <c r="CF26" s="357">
        <f>VLOOKUP(CF25,E106:F117,2,FALSE)</f>
        <v>0</v>
      </c>
      <c r="CG26" s="357">
        <f>VLOOKUP(CG25,E106:F117,2,FALSE)</f>
        <v>0</v>
      </c>
      <c r="CH26" s="357">
        <f>VLOOKUP(CH25,E106:F117,2,FALSE)</f>
        <v>0</v>
      </c>
      <c r="CI26" s="357">
        <f>VLOOKUP(CI25,E106:F117,2,FALSE)</f>
        <v>0</v>
      </c>
      <c r="CJ26" s="357">
        <f>VLOOKUP(CJ25,E106:F117,2,FALSE)</f>
        <v>0</v>
      </c>
      <c r="CK26" s="357">
        <f>VLOOKUP(CK25,E106:F117,2,FALSE)</f>
        <v>0</v>
      </c>
      <c r="CL26" s="357">
        <f>VLOOKUP(CL25,E106:F117,2,FALSE)</f>
        <v>0</v>
      </c>
      <c r="CM26" s="357">
        <f>VLOOKUP(CM25,E106:F117,2,FALSE)</f>
        <v>0</v>
      </c>
      <c r="CN26" s="357">
        <f>VLOOKUP(CN25,E106:F117,2,FALSE)</f>
        <v>0</v>
      </c>
      <c r="CO26" s="357">
        <f>VLOOKUP(CO25,E106:F117,2,FALSE)</f>
        <v>0</v>
      </c>
      <c r="CP26" s="357">
        <f>VLOOKUP(CP25,E106:F117,2,FALSE)</f>
        <v>0</v>
      </c>
      <c r="CQ26" s="357">
        <f>VLOOKUP(CQ25,E106:F117,2,FALSE)</f>
        <v>0</v>
      </c>
      <c r="CR26" s="357">
        <f>VLOOKUP(CR25,E106:F117,2,FALSE)</f>
        <v>0</v>
      </c>
      <c r="CS26" s="357">
        <f>VLOOKUP(CS25,E106:F117,2,FALSE)</f>
        <v>0</v>
      </c>
      <c r="CT26" s="357">
        <f t="shared" ref="CT26" si="9">VLOOKUP(CT25,I106:J117,2,FALSE)</f>
        <v>0</v>
      </c>
      <c r="CU26" s="357">
        <f>VLOOKUP(CU25,E106:F117,2,FALSE)</f>
        <v>0</v>
      </c>
      <c r="CV26" s="357">
        <f>VLOOKUP(CV25,E106:F117,2,FALSE)</f>
        <v>0</v>
      </c>
      <c r="CW26" s="357">
        <f>VLOOKUP(CW25,E106:F117,2,FALSE)</f>
        <v>0</v>
      </c>
      <c r="CX26" s="357">
        <f>VLOOKUP(CX25,E106:F117,2,FALSE)</f>
        <v>0</v>
      </c>
      <c r="CY26" s="357">
        <f>VLOOKUP(CY25,E106:F117,2,FALSE)</f>
        <v>0</v>
      </c>
      <c r="CZ26" s="357">
        <f>VLOOKUP(CZ25,E106:F117,2,FALSE)</f>
        <v>0</v>
      </c>
      <c r="DA26" s="357">
        <f>VLOOKUP(DA25,E106:F117,2,FALSE)</f>
        <v>0</v>
      </c>
      <c r="DB26" s="357">
        <f>VLOOKUP(DB25,E106:F117,2,FALSE)</f>
        <v>0</v>
      </c>
      <c r="DC26" s="357">
        <f>VLOOKUP(DC25,E106:F117,2,FALSE)</f>
        <v>0</v>
      </c>
      <c r="DD26" s="357">
        <f>VLOOKUP(DD25,E106:F117,2,FALSE)</f>
        <v>0</v>
      </c>
      <c r="DE26" s="357">
        <f>VLOOKUP(DE25,E106:F117,2,FALSE)</f>
        <v>0</v>
      </c>
      <c r="DF26" s="357">
        <f>VLOOKUP(DF25,E106:F117,2,FALSE)</f>
        <v>0</v>
      </c>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46"/>
      <c r="EL26" s="146"/>
      <c r="EM26" s="146"/>
      <c r="EN26" s="146"/>
      <c r="EO26" s="146"/>
      <c r="EP26" s="146"/>
      <c r="EQ26" s="146"/>
      <c r="ER26" s="146"/>
      <c r="ES26" s="146"/>
      <c r="ET26" s="146"/>
      <c r="EU26" s="146"/>
      <c r="EV26" s="146"/>
      <c r="EW26" s="146"/>
      <c r="EX26" s="146"/>
      <c r="EY26" s="146"/>
      <c r="EZ26" s="146"/>
      <c r="FA26" s="146"/>
      <c r="FB26" s="146"/>
      <c r="FC26" s="146"/>
      <c r="FD26" s="146"/>
      <c r="FE26" s="146"/>
      <c r="FF26" s="146"/>
      <c r="FG26" s="146"/>
      <c r="FH26" s="146"/>
      <c r="FI26" s="146"/>
      <c r="FJ26" s="146"/>
      <c r="FK26" s="146"/>
      <c r="FL26" s="146"/>
      <c r="FM26" s="146"/>
      <c r="FN26" s="146"/>
      <c r="FO26" s="146"/>
      <c r="FP26" s="146"/>
      <c r="FQ26" s="146"/>
      <c r="FR26" s="146"/>
      <c r="FS26" s="146"/>
      <c r="FT26" s="146"/>
      <c r="FU26" s="146"/>
      <c r="FV26" s="146"/>
      <c r="FW26" s="146"/>
      <c r="FX26" s="146"/>
      <c r="FY26" s="146"/>
      <c r="FZ26" s="146"/>
      <c r="GA26" s="146"/>
      <c r="GB26" s="146"/>
      <c r="GC26" s="146"/>
      <c r="GD26" s="146"/>
      <c r="GE26" s="146"/>
      <c r="GF26" s="146"/>
      <c r="GG26" s="146"/>
      <c r="GH26" s="146"/>
      <c r="GI26" s="146"/>
      <c r="GJ26" s="146"/>
      <c r="GK26" s="146"/>
      <c r="GL26" s="146"/>
      <c r="GM26" s="146"/>
      <c r="GN26" s="146"/>
      <c r="GO26" s="146"/>
      <c r="GP26" s="146"/>
      <c r="GQ26" s="146"/>
      <c r="GR26" s="146"/>
      <c r="GS26" s="146"/>
      <c r="GT26" s="146"/>
      <c r="GU26" s="146"/>
      <c r="GV26" s="146"/>
      <c r="GW26" s="146"/>
      <c r="GX26" s="146"/>
      <c r="GY26" s="146"/>
      <c r="GZ26" s="146"/>
      <c r="HA26" s="146"/>
      <c r="HB26" s="146"/>
      <c r="HC26" s="146"/>
      <c r="HD26" s="146"/>
      <c r="HE26" s="146"/>
      <c r="HF26" s="146"/>
      <c r="HG26" s="146"/>
      <c r="HH26" s="146"/>
      <c r="HI26" s="146"/>
      <c r="HJ26" s="146"/>
      <c r="HK26" s="146"/>
      <c r="HL26" s="146"/>
      <c r="HM26" s="146"/>
      <c r="HN26" s="146"/>
      <c r="HO26" s="146"/>
      <c r="HP26" s="146"/>
      <c r="HQ26" s="146"/>
      <c r="HR26" s="146"/>
      <c r="HS26" s="146"/>
      <c r="HT26" s="146"/>
      <c r="HU26" s="146"/>
      <c r="HV26" s="146"/>
      <c r="HW26" s="146"/>
      <c r="HX26" s="146"/>
      <c r="HY26" s="146"/>
      <c r="HZ26" s="146"/>
      <c r="IA26" s="146"/>
      <c r="IB26" s="146"/>
      <c r="IC26" s="146"/>
      <c r="ID26" s="146"/>
      <c r="IE26" s="146"/>
      <c r="IF26" s="146"/>
      <c r="IG26" s="146"/>
      <c r="IH26" s="50"/>
      <c r="II26" s="50"/>
      <c r="IJ26" s="50"/>
      <c r="IK26" s="50"/>
      <c r="IL26" s="50"/>
      <c r="IM26" s="50"/>
    </row>
    <row r="27" spans="1:294" ht="27" customHeight="1" thickBot="1">
      <c r="A27" s="32"/>
      <c r="B27" s="228" t="str">
        <f>Weighting!C33</f>
        <v>HW 3.2</v>
      </c>
      <c r="C27" s="859" t="str">
        <f>Weighting!D33</f>
        <v>AIRBORNE SOUND INSULATION - FLOORS</v>
      </c>
      <c r="D27" s="859"/>
      <c r="E27" s="859"/>
      <c r="F27" s="582" t="s">
        <v>170</v>
      </c>
      <c r="G27" s="32"/>
      <c r="H27" s="33"/>
      <c r="I27" s="48"/>
      <c r="J27" s="51"/>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146"/>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row>
    <row r="28" spans="1:294" ht="64.5" customHeight="1" thickBot="1">
      <c r="A28" s="32"/>
      <c r="B28" s="227"/>
      <c r="C28" s="860" t="s">
        <v>818</v>
      </c>
      <c r="D28" s="860"/>
      <c r="E28" s="860"/>
      <c r="F28" s="893" t="s">
        <v>819</v>
      </c>
      <c r="G28" s="32"/>
      <c r="H28" s="33"/>
      <c r="I28" s="48"/>
      <c r="J28" s="51"/>
      <c r="K28" s="100" t="s">
        <v>68</v>
      </c>
      <c r="L28" s="100" t="s">
        <v>68</v>
      </c>
      <c r="M28" s="100" t="s">
        <v>68</v>
      </c>
      <c r="N28" s="100" t="s">
        <v>68</v>
      </c>
      <c r="O28" s="100" t="s">
        <v>68</v>
      </c>
      <c r="P28" s="100" t="s">
        <v>68</v>
      </c>
      <c r="Q28" s="100" t="s">
        <v>68</v>
      </c>
      <c r="R28" s="100" t="s">
        <v>68</v>
      </c>
      <c r="S28" s="100" t="s">
        <v>68</v>
      </c>
      <c r="T28" s="100" t="s">
        <v>68</v>
      </c>
      <c r="U28" s="100" t="s">
        <v>68</v>
      </c>
      <c r="V28" s="100" t="s">
        <v>68</v>
      </c>
      <c r="W28" s="100" t="s">
        <v>68</v>
      </c>
      <c r="X28" s="100" t="s">
        <v>68</v>
      </c>
      <c r="Y28" s="100" t="s">
        <v>68</v>
      </c>
      <c r="Z28" s="100" t="s">
        <v>68</v>
      </c>
      <c r="AA28" s="100" t="s">
        <v>68</v>
      </c>
      <c r="AB28" s="100" t="s">
        <v>68</v>
      </c>
      <c r="AC28" s="100" t="s">
        <v>68</v>
      </c>
      <c r="AD28" s="100" t="s">
        <v>68</v>
      </c>
      <c r="AE28" s="100" t="s">
        <v>68</v>
      </c>
      <c r="AF28" s="100" t="s">
        <v>68</v>
      </c>
      <c r="AG28" s="100" t="s">
        <v>68</v>
      </c>
      <c r="AH28" s="100" t="s">
        <v>68</v>
      </c>
      <c r="AI28" s="100" t="s">
        <v>68</v>
      </c>
      <c r="AJ28" s="100" t="s">
        <v>68</v>
      </c>
      <c r="AK28" s="100" t="s">
        <v>68</v>
      </c>
      <c r="AL28" s="100" t="s">
        <v>68</v>
      </c>
      <c r="AM28" s="100" t="s">
        <v>68</v>
      </c>
      <c r="AN28" s="100" t="s">
        <v>68</v>
      </c>
      <c r="AO28" s="100" t="s">
        <v>68</v>
      </c>
      <c r="AP28" s="100" t="s">
        <v>68</v>
      </c>
      <c r="AQ28" s="100" t="s">
        <v>68</v>
      </c>
      <c r="AR28" s="100" t="s">
        <v>68</v>
      </c>
      <c r="AS28" s="100" t="s">
        <v>68</v>
      </c>
      <c r="AT28" s="100" t="s">
        <v>68</v>
      </c>
      <c r="AU28" s="100" t="s">
        <v>68</v>
      </c>
      <c r="AV28" s="100" t="s">
        <v>68</v>
      </c>
      <c r="AW28" s="100" t="s">
        <v>68</v>
      </c>
      <c r="AX28" s="100" t="s">
        <v>68</v>
      </c>
      <c r="AY28" s="100" t="s">
        <v>68</v>
      </c>
      <c r="AZ28" s="100" t="s">
        <v>68</v>
      </c>
      <c r="BA28" s="100" t="s">
        <v>68</v>
      </c>
      <c r="BB28" s="100" t="s">
        <v>68</v>
      </c>
      <c r="BC28" s="100" t="s">
        <v>68</v>
      </c>
      <c r="BD28" s="100" t="s">
        <v>68</v>
      </c>
      <c r="BE28" s="100" t="s">
        <v>68</v>
      </c>
      <c r="BF28" s="100" t="s">
        <v>68</v>
      </c>
      <c r="BG28" s="100" t="s">
        <v>68</v>
      </c>
      <c r="BH28" s="100" t="s">
        <v>68</v>
      </c>
      <c r="BI28" s="100" t="s">
        <v>68</v>
      </c>
      <c r="BJ28" s="100" t="s">
        <v>68</v>
      </c>
      <c r="BK28" s="100" t="s">
        <v>68</v>
      </c>
      <c r="BL28" s="100" t="s">
        <v>68</v>
      </c>
      <c r="BM28" s="100" t="s">
        <v>68</v>
      </c>
      <c r="BN28" s="100" t="s">
        <v>68</v>
      </c>
      <c r="BO28" s="100" t="s">
        <v>68</v>
      </c>
      <c r="BP28" s="100" t="s">
        <v>68</v>
      </c>
      <c r="BQ28" s="100" t="s">
        <v>68</v>
      </c>
      <c r="BR28" s="100" t="s">
        <v>68</v>
      </c>
      <c r="BS28" s="100" t="s">
        <v>68</v>
      </c>
      <c r="BT28" s="100" t="s">
        <v>68</v>
      </c>
      <c r="BU28" s="100" t="s">
        <v>68</v>
      </c>
      <c r="BV28" s="100" t="s">
        <v>68</v>
      </c>
      <c r="BW28" s="100" t="s">
        <v>68</v>
      </c>
      <c r="BX28" s="100" t="s">
        <v>68</v>
      </c>
      <c r="BY28" s="100" t="s">
        <v>68</v>
      </c>
      <c r="BZ28" s="100" t="s">
        <v>68</v>
      </c>
      <c r="CA28" s="100" t="s">
        <v>68</v>
      </c>
      <c r="CB28" s="100" t="s">
        <v>68</v>
      </c>
      <c r="CC28" s="100" t="s">
        <v>68</v>
      </c>
      <c r="CD28" s="100" t="s">
        <v>68</v>
      </c>
      <c r="CE28" s="100" t="s">
        <v>68</v>
      </c>
      <c r="CF28" s="100" t="s">
        <v>68</v>
      </c>
      <c r="CG28" s="100" t="s">
        <v>68</v>
      </c>
      <c r="CH28" s="100" t="s">
        <v>68</v>
      </c>
      <c r="CI28" s="100" t="s">
        <v>68</v>
      </c>
      <c r="CJ28" s="100" t="s">
        <v>68</v>
      </c>
      <c r="CK28" s="100" t="s">
        <v>68</v>
      </c>
      <c r="CL28" s="100" t="s">
        <v>68</v>
      </c>
      <c r="CM28" s="100" t="s">
        <v>68</v>
      </c>
      <c r="CN28" s="100" t="s">
        <v>68</v>
      </c>
      <c r="CO28" s="100" t="s">
        <v>68</v>
      </c>
      <c r="CP28" s="100" t="s">
        <v>68</v>
      </c>
      <c r="CQ28" s="100" t="s">
        <v>68</v>
      </c>
      <c r="CR28" s="100" t="s">
        <v>68</v>
      </c>
      <c r="CS28" s="100" t="s">
        <v>68</v>
      </c>
      <c r="CT28" s="100" t="s">
        <v>68</v>
      </c>
      <c r="CU28" s="100" t="s">
        <v>68</v>
      </c>
      <c r="CV28" s="100" t="s">
        <v>68</v>
      </c>
      <c r="CW28" s="100" t="s">
        <v>68</v>
      </c>
      <c r="CX28" s="100" t="s">
        <v>68</v>
      </c>
      <c r="CY28" s="100" t="s">
        <v>68</v>
      </c>
      <c r="CZ28" s="100" t="s">
        <v>68</v>
      </c>
      <c r="DA28" s="100" t="s">
        <v>68</v>
      </c>
      <c r="DB28" s="100" t="s">
        <v>68</v>
      </c>
      <c r="DC28" s="100" t="s">
        <v>68</v>
      </c>
      <c r="DD28" s="100" t="s">
        <v>68</v>
      </c>
      <c r="DE28" s="100" t="s">
        <v>68</v>
      </c>
      <c r="DF28" s="149" t="s">
        <v>68</v>
      </c>
      <c r="DG28" s="50"/>
      <c r="DH28" s="50"/>
      <c r="DI28" s="146"/>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row>
    <row r="29" spans="1:294" ht="27.75" customHeight="1">
      <c r="A29" s="32"/>
      <c r="B29" s="51"/>
      <c r="C29" s="860"/>
      <c r="D29" s="860"/>
      <c r="E29" s="860"/>
      <c r="F29" s="893"/>
      <c r="G29" s="32"/>
      <c r="H29" s="98"/>
      <c r="I29" s="769">
        <f>IFERROR(AVERAGEIF(K29:DF29,"&lt;&gt;0"),0)</f>
        <v>0</v>
      </c>
      <c r="J29" s="51"/>
      <c r="K29" s="358">
        <f>VLOOKUP(K28,I106:J117,2,FALSE)</f>
        <v>0</v>
      </c>
      <c r="L29" s="358">
        <f>VLOOKUP(L28,I106:J117,2,FALSE)</f>
        <v>0</v>
      </c>
      <c r="M29" s="358">
        <f>VLOOKUP(M28,I106:J117,2,FALSE)</f>
        <v>0</v>
      </c>
      <c r="N29" s="358">
        <f>VLOOKUP(N28,I106:J117,2,FALSE)</f>
        <v>0</v>
      </c>
      <c r="O29" s="358">
        <f>VLOOKUP(O28,I106:J117,2,FALSE)</f>
        <v>0</v>
      </c>
      <c r="P29" s="358">
        <f>VLOOKUP(P28,I106:J117,2,FALSE)</f>
        <v>0</v>
      </c>
      <c r="Q29" s="358">
        <f>VLOOKUP(Q28,I106:J117,2,FALSE)</f>
        <v>0</v>
      </c>
      <c r="R29" s="358">
        <f>VLOOKUP(R28,I106:J117,2,FALSE)</f>
        <v>0</v>
      </c>
      <c r="S29" s="358">
        <f>VLOOKUP(S28,I106:J117,2,FALSE)</f>
        <v>0</v>
      </c>
      <c r="T29" s="358">
        <f>VLOOKUP(T28,I106:J117,2,FALSE)</f>
        <v>0</v>
      </c>
      <c r="U29" s="358">
        <f>VLOOKUP(U28,I106:J117,2,FALSE)</f>
        <v>0</v>
      </c>
      <c r="V29" s="358">
        <f>VLOOKUP(V28,I106:J117,2,FALSE)</f>
        <v>0</v>
      </c>
      <c r="W29" s="358">
        <f>VLOOKUP(W28,I106:J117,2,FALSE)</f>
        <v>0</v>
      </c>
      <c r="X29" s="358">
        <f>VLOOKUP(X28,I106:J117,2,FALSE)</f>
        <v>0</v>
      </c>
      <c r="Y29" s="358">
        <f>VLOOKUP(Y28,I106:J117,2,FALSE)</f>
        <v>0</v>
      </c>
      <c r="Z29" s="358">
        <f>VLOOKUP(Z28,I106:J117,2,FALSE)</f>
        <v>0</v>
      </c>
      <c r="AA29" s="358">
        <f>VLOOKUP(AA28,I106:J117,2,FALSE)</f>
        <v>0</v>
      </c>
      <c r="AB29" s="358">
        <f>VLOOKUP(AB28,I106:J117,2,FALSE)</f>
        <v>0</v>
      </c>
      <c r="AC29" s="358">
        <f>VLOOKUP(AC28,I106:J117,2,FALSE)</f>
        <v>0</v>
      </c>
      <c r="AD29" s="358">
        <f>VLOOKUP(AD28,I106:J117,2,FALSE)</f>
        <v>0</v>
      </c>
      <c r="AE29" s="358">
        <f>VLOOKUP(AE28,I106:J117,2,FALSE)</f>
        <v>0</v>
      </c>
      <c r="AF29" s="358">
        <f>VLOOKUP(AF28,I106:J117,2,FALSE)</f>
        <v>0</v>
      </c>
      <c r="AG29" s="358">
        <f>VLOOKUP(AG28,I106:J117,2,FALSE)</f>
        <v>0</v>
      </c>
      <c r="AH29" s="358">
        <f>VLOOKUP(AH28,I106:J117,2,FALSE)</f>
        <v>0</v>
      </c>
      <c r="AI29" s="358">
        <f>VLOOKUP(AI28,I106:J117,2,FALSE)</f>
        <v>0</v>
      </c>
      <c r="AJ29" s="358">
        <f>VLOOKUP(AJ28,I106:J117,2,FALSE)</f>
        <v>0</v>
      </c>
      <c r="AK29" s="358">
        <f>VLOOKUP(AK28,I106:J117,2,FALSE)</f>
        <v>0</v>
      </c>
      <c r="AL29" s="358">
        <f>VLOOKUP(AL28,I106:J117,2,FALSE)</f>
        <v>0</v>
      </c>
      <c r="AM29" s="358">
        <f>VLOOKUP(AM28,I106:J117,2,FALSE)</f>
        <v>0</v>
      </c>
      <c r="AN29" s="358">
        <f>VLOOKUP(AN28,I106:J117,2,FALSE)</f>
        <v>0</v>
      </c>
      <c r="AO29" s="358">
        <f>VLOOKUP(AO28,I106:J117,2,FALSE)</f>
        <v>0</v>
      </c>
      <c r="AP29" s="358">
        <f>VLOOKUP(AP28,I106:J117,2,FALSE)</f>
        <v>0</v>
      </c>
      <c r="AQ29" s="358">
        <f>VLOOKUP(AQ28,I106:J117,2,FALSE)</f>
        <v>0</v>
      </c>
      <c r="AR29" s="358">
        <f>VLOOKUP(AR28,I106:J117,2,FALSE)</f>
        <v>0</v>
      </c>
      <c r="AS29" s="358">
        <f>VLOOKUP(AS28,I106:J117,2,FALSE)</f>
        <v>0</v>
      </c>
      <c r="AT29" s="358">
        <f>VLOOKUP(AT28,I106:J117,2,FALSE)</f>
        <v>0</v>
      </c>
      <c r="AU29" s="358">
        <f>VLOOKUP(AU28,I106:J117,2,FALSE)</f>
        <v>0</v>
      </c>
      <c r="AV29" s="358">
        <f>VLOOKUP(AV28,I106:J117,2,FALSE)</f>
        <v>0</v>
      </c>
      <c r="AW29" s="358">
        <f>VLOOKUP(AW28,I106:J117,2,FALSE)</f>
        <v>0</v>
      </c>
      <c r="AX29" s="358">
        <f>VLOOKUP(AX28,I106:J117,2,FALSE)</f>
        <v>0</v>
      </c>
      <c r="AY29" s="358">
        <f>VLOOKUP(AY28,I106:J117,2,FALSE)</f>
        <v>0</v>
      </c>
      <c r="AZ29" s="358">
        <f>VLOOKUP(AZ28,I106:J117,2,FALSE)</f>
        <v>0</v>
      </c>
      <c r="BA29" s="358">
        <f>VLOOKUP(BA28,I106:J117,2,FALSE)</f>
        <v>0</v>
      </c>
      <c r="BB29" s="358">
        <f>VLOOKUP(BB28,I106:J117,2,FALSE)</f>
        <v>0</v>
      </c>
      <c r="BC29" s="358">
        <f>VLOOKUP(BC28,I106:J117,2,FALSE)</f>
        <v>0</v>
      </c>
      <c r="BD29" s="358">
        <f>VLOOKUP(BD28,I106:J117,2,FALSE)</f>
        <v>0</v>
      </c>
      <c r="BE29" s="358">
        <f>VLOOKUP(BE28,I106:J117,2,FALSE)</f>
        <v>0</v>
      </c>
      <c r="BF29" s="358">
        <f>VLOOKUP(BF28,I106:J117,2,FALSE)</f>
        <v>0</v>
      </c>
      <c r="BG29" s="358">
        <f>VLOOKUP(BG28,I106:J117,2,FALSE)</f>
        <v>0</v>
      </c>
      <c r="BH29" s="358">
        <f>VLOOKUP(BH28,I106:J117,2,FALSE)</f>
        <v>0</v>
      </c>
      <c r="BI29" s="358">
        <f>VLOOKUP(BI28,I106:J117,2,FALSE)</f>
        <v>0</v>
      </c>
      <c r="BJ29" s="358">
        <f>VLOOKUP(BJ28,I106:J117,2,FALSE)</f>
        <v>0</v>
      </c>
      <c r="BK29" s="358">
        <f>VLOOKUP(BK28,I106:J117,2,FALSE)</f>
        <v>0</v>
      </c>
      <c r="BL29" s="358">
        <f>VLOOKUP(BL28,I106:J117,2,FALSE)</f>
        <v>0</v>
      </c>
      <c r="BM29" s="358">
        <f>VLOOKUP(BM28,I106:J117,2,FALSE)</f>
        <v>0</v>
      </c>
      <c r="BN29" s="358">
        <f>VLOOKUP(BN28,I106:J117,2,FALSE)</f>
        <v>0</v>
      </c>
      <c r="BO29" s="358">
        <f>VLOOKUP(BO28,I106:J117,2,FALSE)</f>
        <v>0</v>
      </c>
      <c r="BP29" s="358">
        <f>VLOOKUP(BP28,I106:J117,2,FALSE)</f>
        <v>0</v>
      </c>
      <c r="BQ29" s="358">
        <f>VLOOKUP(BQ28,I106:J117,2,FALSE)</f>
        <v>0</v>
      </c>
      <c r="BR29" s="358">
        <f>VLOOKUP(BR28,I106:J117,2,FALSE)</f>
        <v>0</v>
      </c>
      <c r="BS29" s="358">
        <f>VLOOKUP(BS28,I106:J117,2,FALSE)</f>
        <v>0</v>
      </c>
      <c r="BT29" s="358">
        <f>VLOOKUP(BT28,I106:J117,2,FALSE)</f>
        <v>0</v>
      </c>
      <c r="BU29" s="358">
        <f>VLOOKUP(BU28,I106:J117,2,FALSE)</f>
        <v>0</v>
      </c>
      <c r="BV29" s="358">
        <f>VLOOKUP(BV28,I106:J117,2,FALSE)</f>
        <v>0</v>
      </c>
      <c r="BW29" s="358">
        <f>VLOOKUP(BW28,I106:J117,2,FALSE)</f>
        <v>0</v>
      </c>
      <c r="BX29" s="358">
        <f>VLOOKUP(BX28,I106:J117,2,FALSE)</f>
        <v>0</v>
      </c>
      <c r="BY29" s="358">
        <f>VLOOKUP(BY28,I106:J117,2,FALSE)</f>
        <v>0</v>
      </c>
      <c r="BZ29" s="358">
        <f>VLOOKUP(BZ28,I106:J117,2,FALSE)</f>
        <v>0</v>
      </c>
      <c r="CA29" s="358">
        <f>VLOOKUP(CA28,I106:J117,2,FALSE)</f>
        <v>0</v>
      </c>
      <c r="CB29" s="358">
        <f>VLOOKUP(CB28,I106:J117,2,FALSE)</f>
        <v>0</v>
      </c>
      <c r="CC29" s="358">
        <f>VLOOKUP(CC28,I106:J117,2,FALSE)</f>
        <v>0</v>
      </c>
      <c r="CD29" s="358">
        <f>VLOOKUP(CD28,I106:J117,2,FALSE)</f>
        <v>0</v>
      </c>
      <c r="CE29" s="358">
        <f>VLOOKUP(CE28,I106:J117,2,FALSE)</f>
        <v>0</v>
      </c>
      <c r="CF29" s="358">
        <f>VLOOKUP(CF28,I106:J117,2,FALSE)</f>
        <v>0</v>
      </c>
      <c r="CG29" s="358">
        <f>VLOOKUP(CG28,I106:J117,2,FALSE)</f>
        <v>0</v>
      </c>
      <c r="CH29" s="358">
        <f>VLOOKUP(CH28,I106:J117,2,FALSE)</f>
        <v>0</v>
      </c>
      <c r="CI29" s="358">
        <f>VLOOKUP(CI28,I106:J117,2,FALSE)</f>
        <v>0</v>
      </c>
      <c r="CJ29" s="358">
        <f>VLOOKUP(CJ28,I106:J117,2,FALSE)</f>
        <v>0</v>
      </c>
      <c r="CK29" s="358">
        <f>VLOOKUP(CK28,I106:J117,2,FALSE)</f>
        <v>0</v>
      </c>
      <c r="CL29" s="358">
        <f>VLOOKUP(CL28,I106:J117,2,FALSE)</f>
        <v>0</v>
      </c>
      <c r="CM29" s="358">
        <f>VLOOKUP(CM28,I106:J117,2,FALSE)</f>
        <v>0</v>
      </c>
      <c r="CN29" s="358">
        <f>VLOOKUP(CN28,I106:J117,2,FALSE)</f>
        <v>0</v>
      </c>
      <c r="CO29" s="358">
        <f>VLOOKUP(CO28,I106:J117,2,FALSE)</f>
        <v>0</v>
      </c>
      <c r="CP29" s="358">
        <f>VLOOKUP(CP28,I106:J117,2,FALSE)</f>
        <v>0</v>
      </c>
      <c r="CQ29" s="358">
        <f>VLOOKUP(CQ28,I106:J117,2,FALSE)</f>
        <v>0</v>
      </c>
      <c r="CR29" s="358">
        <f>VLOOKUP(CR28,I106:J117,2,FALSE)</f>
        <v>0</v>
      </c>
      <c r="CS29" s="358">
        <f>VLOOKUP(CS28,I106:J117,2,FALSE)</f>
        <v>0</v>
      </c>
      <c r="CT29" s="358">
        <f>VLOOKUP(CT28,I106:J117,2,FALSE)</f>
        <v>0</v>
      </c>
      <c r="CU29" s="358">
        <f>VLOOKUP(CU28,I106:J117,2,FALSE)</f>
        <v>0</v>
      </c>
      <c r="CV29" s="358">
        <f>VLOOKUP(CV28,I106:J117,2,FALSE)</f>
        <v>0</v>
      </c>
      <c r="CW29" s="358">
        <f>VLOOKUP(CW28,I106:J117,2,FALSE)</f>
        <v>0</v>
      </c>
      <c r="CX29" s="358">
        <f>VLOOKUP(CX28,I106:J117,2,FALSE)</f>
        <v>0</v>
      </c>
      <c r="CY29" s="358">
        <f>VLOOKUP(CY28,I106:J117,2,FALSE)</f>
        <v>0</v>
      </c>
      <c r="CZ29" s="358">
        <f>VLOOKUP(CZ28,I106:J117,2,FALSE)</f>
        <v>0</v>
      </c>
      <c r="DA29" s="358">
        <f>VLOOKUP(DA28,I106:J117,2,FALSE)</f>
        <v>0</v>
      </c>
      <c r="DB29" s="358">
        <f>VLOOKUP(DB28,I106:J117,2,FALSE)</f>
        <v>0</v>
      </c>
      <c r="DC29" s="358">
        <f>VLOOKUP(DC28,I106:J117,2,FALSE)</f>
        <v>0</v>
      </c>
      <c r="DD29" s="358">
        <f>VLOOKUP(DD28,I106:J117,2,FALSE)</f>
        <v>0</v>
      </c>
      <c r="DE29" s="358">
        <f>VLOOKUP(DE28,I106:J117,2,FALSE)</f>
        <v>0</v>
      </c>
      <c r="DF29" s="358">
        <f>VLOOKUP(DF28,I106:J117,2,FALSE)</f>
        <v>0</v>
      </c>
      <c r="DG29" s="146"/>
      <c r="DH29" s="146"/>
      <c r="DI29" s="146"/>
      <c r="DJ29" s="146"/>
      <c r="DK29" s="146"/>
      <c r="DL29" s="146"/>
      <c r="DM29" s="146"/>
      <c r="DN29" s="146"/>
      <c r="DO29" s="146"/>
      <c r="DP29" s="146"/>
      <c r="DQ29" s="146"/>
      <c r="DR29" s="146"/>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row>
    <row r="30" spans="1:294" ht="27" customHeight="1" thickBot="1">
      <c r="A30" s="32"/>
      <c r="B30" s="228" t="str">
        <f>Weighting!C34</f>
        <v>HW 3.3</v>
      </c>
      <c r="C30" s="859" t="str">
        <f>Weighting!D34</f>
        <v>IMPACT SOUND INSULATION - FLOORS</v>
      </c>
      <c r="D30" s="859"/>
      <c r="E30" s="859"/>
      <c r="F30" s="582" t="s">
        <v>170</v>
      </c>
      <c r="G30" s="32"/>
      <c r="H30" s="33"/>
      <c r="I30" s="48"/>
      <c r="J30" s="51"/>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4"/>
      <c r="CK30" s="134"/>
      <c r="CL30" s="134"/>
      <c r="CM30" s="134"/>
      <c r="CN30" s="134"/>
      <c r="CO30" s="134"/>
      <c r="CP30" s="134"/>
      <c r="CQ30" s="134"/>
      <c r="CR30" s="134"/>
      <c r="CS30" s="134"/>
      <c r="CT30" s="134"/>
      <c r="CU30" s="134"/>
      <c r="CV30" s="134"/>
      <c r="CW30" s="134"/>
      <c r="CX30" s="134"/>
      <c r="CY30" s="134"/>
      <c r="CZ30" s="134"/>
      <c r="DA30" s="134"/>
      <c r="DB30" s="134"/>
      <c r="DC30" s="134"/>
      <c r="DD30" s="134"/>
      <c r="DE30" s="134"/>
      <c r="DF30" s="134"/>
      <c r="DG30" s="50"/>
      <c r="DH30" s="50"/>
      <c r="DI30" s="146"/>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row>
    <row r="31" spans="1:294" ht="66.75" customHeight="1" thickBot="1">
      <c r="A31" s="32"/>
      <c r="B31" s="227"/>
      <c r="C31" s="860" t="s">
        <v>821</v>
      </c>
      <c r="D31" s="860"/>
      <c r="E31" s="860"/>
      <c r="F31" s="893" t="s">
        <v>819</v>
      </c>
      <c r="G31" s="32"/>
      <c r="H31" s="33"/>
      <c r="I31" s="48"/>
      <c r="J31" s="51"/>
      <c r="K31" s="100" t="s">
        <v>68</v>
      </c>
      <c r="L31" s="100" t="s">
        <v>68</v>
      </c>
      <c r="M31" s="100" t="s">
        <v>68</v>
      </c>
      <c r="N31" s="100" t="s">
        <v>68</v>
      </c>
      <c r="O31" s="100" t="s">
        <v>68</v>
      </c>
      <c r="P31" s="100" t="s">
        <v>68</v>
      </c>
      <c r="Q31" s="100" t="s">
        <v>68</v>
      </c>
      <c r="R31" s="100" t="s">
        <v>68</v>
      </c>
      <c r="S31" s="100" t="s">
        <v>68</v>
      </c>
      <c r="T31" s="100" t="s">
        <v>68</v>
      </c>
      <c r="U31" s="100" t="s">
        <v>68</v>
      </c>
      <c r="V31" s="100" t="s">
        <v>68</v>
      </c>
      <c r="W31" s="100" t="s">
        <v>68</v>
      </c>
      <c r="X31" s="100" t="s">
        <v>68</v>
      </c>
      <c r="Y31" s="100" t="s">
        <v>68</v>
      </c>
      <c r="Z31" s="100" t="s">
        <v>68</v>
      </c>
      <c r="AA31" s="100" t="s">
        <v>68</v>
      </c>
      <c r="AB31" s="100" t="s">
        <v>68</v>
      </c>
      <c r="AC31" s="100" t="s">
        <v>68</v>
      </c>
      <c r="AD31" s="100" t="s">
        <v>68</v>
      </c>
      <c r="AE31" s="100" t="s">
        <v>68</v>
      </c>
      <c r="AF31" s="100" t="s">
        <v>68</v>
      </c>
      <c r="AG31" s="100" t="s">
        <v>68</v>
      </c>
      <c r="AH31" s="100" t="s">
        <v>68</v>
      </c>
      <c r="AI31" s="100" t="s">
        <v>68</v>
      </c>
      <c r="AJ31" s="100" t="s">
        <v>68</v>
      </c>
      <c r="AK31" s="100" t="s">
        <v>68</v>
      </c>
      <c r="AL31" s="100" t="s">
        <v>68</v>
      </c>
      <c r="AM31" s="100" t="s">
        <v>68</v>
      </c>
      <c r="AN31" s="100" t="s">
        <v>68</v>
      </c>
      <c r="AO31" s="100" t="s">
        <v>68</v>
      </c>
      <c r="AP31" s="100" t="s">
        <v>68</v>
      </c>
      <c r="AQ31" s="100" t="s">
        <v>68</v>
      </c>
      <c r="AR31" s="100" t="s">
        <v>68</v>
      </c>
      <c r="AS31" s="100" t="s">
        <v>68</v>
      </c>
      <c r="AT31" s="100" t="s">
        <v>68</v>
      </c>
      <c r="AU31" s="100" t="s">
        <v>68</v>
      </c>
      <c r="AV31" s="100" t="s">
        <v>68</v>
      </c>
      <c r="AW31" s="100" t="s">
        <v>68</v>
      </c>
      <c r="AX31" s="100" t="s">
        <v>68</v>
      </c>
      <c r="AY31" s="100" t="s">
        <v>68</v>
      </c>
      <c r="AZ31" s="100" t="s">
        <v>68</v>
      </c>
      <c r="BA31" s="100" t="s">
        <v>68</v>
      </c>
      <c r="BB31" s="100" t="s">
        <v>68</v>
      </c>
      <c r="BC31" s="100" t="s">
        <v>68</v>
      </c>
      <c r="BD31" s="100" t="s">
        <v>68</v>
      </c>
      <c r="BE31" s="100" t="s">
        <v>68</v>
      </c>
      <c r="BF31" s="100" t="s">
        <v>68</v>
      </c>
      <c r="BG31" s="100" t="s">
        <v>68</v>
      </c>
      <c r="BH31" s="100" t="s">
        <v>68</v>
      </c>
      <c r="BI31" s="100" t="s">
        <v>68</v>
      </c>
      <c r="BJ31" s="100" t="s">
        <v>68</v>
      </c>
      <c r="BK31" s="100" t="s">
        <v>68</v>
      </c>
      <c r="BL31" s="100" t="s">
        <v>68</v>
      </c>
      <c r="BM31" s="100" t="s">
        <v>68</v>
      </c>
      <c r="BN31" s="100" t="s">
        <v>68</v>
      </c>
      <c r="BO31" s="100" t="s">
        <v>68</v>
      </c>
      <c r="BP31" s="100" t="s">
        <v>68</v>
      </c>
      <c r="BQ31" s="100" t="s">
        <v>68</v>
      </c>
      <c r="BR31" s="100" t="s">
        <v>68</v>
      </c>
      <c r="BS31" s="100" t="s">
        <v>68</v>
      </c>
      <c r="BT31" s="100" t="s">
        <v>68</v>
      </c>
      <c r="BU31" s="100" t="s">
        <v>68</v>
      </c>
      <c r="BV31" s="100" t="s">
        <v>68</v>
      </c>
      <c r="BW31" s="100" t="s">
        <v>68</v>
      </c>
      <c r="BX31" s="100" t="s">
        <v>68</v>
      </c>
      <c r="BY31" s="100" t="s">
        <v>68</v>
      </c>
      <c r="BZ31" s="100" t="s">
        <v>68</v>
      </c>
      <c r="CA31" s="100" t="s">
        <v>68</v>
      </c>
      <c r="CB31" s="100" t="s">
        <v>68</v>
      </c>
      <c r="CC31" s="100" t="s">
        <v>68</v>
      </c>
      <c r="CD31" s="100" t="s">
        <v>68</v>
      </c>
      <c r="CE31" s="100" t="s">
        <v>68</v>
      </c>
      <c r="CF31" s="100" t="s">
        <v>68</v>
      </c>
      <c r="CG31" s="100" t="s">
        <v>68</v>
      </c>
      <c r="CH31" s="100" t="s">
        <v>68</v>
      </c>
      <c r="CI31" s="100" t="s">
        <v>68</v>
      </c>
      <c r="CJ31" s="100" t="s">
        <v>68</v>
      </c>
      <c r="CK31" s="100" t="s">
        <v>68</v>
      </c>
      <c r="CL31" s="100" t="s">
        <v>68</v>
      </c>
      <c r="CM31" s="100" t="s">
        <v>68</v>
      </c>
      <c r="CN31" s="100" t="s">
        <v>68</v>
      </c>
      <c r="CO31" s="100" t="s">
        <v>68</v>
      </c>
      <c r="CP31" s="100" t="s">
        <v>68</v>
      </c>
      <c r="CQ31" s="100" t="s">
        <v>68</v>
      </c>
      <c r="CR31" s="100" t="s">
        <v>68</v>
      </c>
      <c r="CS31" s="100" t="s">
        <v>68</v>
      </c>
      <c r="CT31" s="100" t="s">
        <v>68</v>
      </c>
      <c r="CU31" s="100" t="s">
        <v>68</v>
      </c>
      <c r="CV31" s="100" t="s">
        <v>68</v>
      </c>
      <c r="CW31" s="100" t="s">
        <v>68</v>
      </c>
      <c r="CX31" s="100" t="s">
        <v>68</v>
      </c>
      <c r="CY31" s="100" t="s">
        <v>68</v>
      </c>
      <c r="CZ31" s="100" t="s">
        <v>68</v>
      </c>
      <c r="DA31" s="100" t="s">
        <v>68</v>
      </c>
      <c r="DB31" s="100" t="s">
        <v>68</v>
      </c>
      <c r="DC31" s="100" t="s">
        <v>68</v>
      </c>
      <c r="DD31" s="100" t="s">
        <v>68</v>
      </c>
      <c r="DE31" s="100" t="s">
        <v>68</v>
      </c>
      <c r="DF31" s="149" t="s">
        <v>68</v>
      </c>
      <c r="DG31" s="50"/>
      <c r="DH31" s="50"/>
      <c r="DI31" s="146"/>
      <c r="DJ31" s="50"/>
      <c r="DK31" s="146"/>
      <c r="DL31" s="146"/>
      <c r="DM31" s="146"/>
      <c r="DN31" s="146"/>
      <c r="DO31" s="146"/>
      <c r="DP31" s="146"/>
      <c r="DQ31" s="146"/>
      <c r="DR31" s="146"/>
      <c r="DS31" s="146"/>
      <c r="DT31" s="146"/>
      <c r="DU31" s="146"/>
      <c r="DV31" s="146"/>
      <c r="DW31" s="146"/>
      <c r="DX31" s="146"/>
      <c r="DY31" s="146"/>
      <c r="DZ31" s="146"/>
      <c r="EA31" s="146"/>
      <c r="EB31" s="146"/>
      <c r="EC31" s="146"/>
      <c r="ED31" s="146"/>
      <c r="EE31" s="146"/>
      <c r="EF31" s="146"/>
      <c r="EG31" s="146"/>
      <c r="EH31" s="146"/>
      <c r="EI31" s="146"/>
      <c r="EJ31" s="146"/>
      <c r="EK31" s="146"/>
      <c r="EL31" s="146"/>
      <c r="EM31" s="146"/>
      <c r="EN31" s="146"/>
      <c r="EO31" s="146"/>
      <c r="EP31" s="146"/>
      <c r="EQ31" s="146"/>
      <c r="ER31" s="146"/>
      <c r="ES31" s="146"/>
      <c r="ET31" s="146"/>
      <c r="EU31" s="146"/>
      <c r="EV31" s="146"/>
      <c r="EW31" s="146"/>
      <c r="EX31" s="146"/>
      <c r="EY31" s="146"/>
      <c r="EZ31" s="146"/>
      <c r="FA31" s="146"/>
      <c r="FB31" s="146"/>
      <c r="FC31" s="146"/>
      <c r="FD31" s="146"/>
      <c r="FE31" s="146"/>
      <c r="FF31" s="146"/>
      <c r="FG31" s="146"/>
      <c r="FH31" s="146"/>
      <c r="FI31" s="146"/>
      <c r="FJ31" s="146"/>
      <c r="FK31" s="146"/>
      <c r="FL31" s="146"/>
      <c r="FM31" s="146"/>
      <c r="FN31" s="146"/>
      <c r="FO31" s="146"/>
      <c r="FP31" s="146"/>
      <c r="FQ31" s="146"/>
      <c r="FR31" s="146"/>
      <c r="FS31" s="146"/>
      <c r="FT31" s="146"/>
      <c r="FU31" s="146"/>
      <c r="FV31" s="146"/>
      <c r="FW31" s="146"/>
      <c r="FX31" s="146"/>
      <c r="FY31" s="146"/>
      <c r="FZ31" s="146"/>
      <c r="GA31" s="146"/>
      <c r="GB31" s="146"/>
      <c r="GC31" s="146"/>
      <c r="GD31" s="146"/>
      <c r="GE31" s="146"/>
      <c r="GF31" s="146"/>
      <c r="GG31" s="146"/>
      <c r="GH31" s="146"/>
      <c r="GI31" s="146"/>
      <c r="GJ31" s="146"/>
      <c r="GK31" s="146"/>
      <c r="GL31" s="146"/>
      <c r="GM31" s="146"/>
      <c r="GN31" s="146"/>
      <c r="GO31" s="146"/>
      <c r="GP31" s="146"/>
      <c r="GQ31" s="146"/>
      <c r="GR31" s="146"/>
      <c r="GS31" s="146"/>
      <c r="GT31" s="146"/>
      <c r="GU31" s="146"/>
      <c r="GV31" s="146"/>
      <c r="GW31" s="146"/>
      <c r="GX31" s="146"/>
      <c r="GY31" s="146"/>
      <c r="GZ31" s="146"/>
      <c r="HA31" s="146"/>
      <c r="HB31" s="146"/>
      <c r="HC31" s="146"/>
      <c r="HD31" s="146"/>
      <c r="HE31" s="146"/>
      <c r="HF31" s="146"/>
      <c r="HG31" s="146"/>
      <c r="HH31" s="146"/>
      <c r="HI31" s="146"/>
      <c r="HJ31" s="146"/>
      <c r="HK31" s="146"/>
      <c r="HL31" s="146"/>
      <c r="HM31" s="146"/>
      <c r="HN31" s="146"/>
      <c r="HO31" s="146"/>
      <c r="HP31" s="146"/>
      <c r="HQ31" s="146"/>
      <c r="HR31" s="146"/>
      <c r="HS31" s="146"/>
      <c r="HT31" s="146"/>
      <c r="HU31" s="146"/>
      <c r="HV31" s="146"/>
      <c r="HW31" s="146"/>
      <c r="HX31" s="146"/>
      <c r="HY31" s="146"/>
      <c r="HZ31" s="146"/>
      <c r="IA31" s="146"/>
      <c r="IB31" s="146"/>
      <c r="IC31" s="146"/>
      <c r="ID31" s="146"/>
      <c r="IE31" s="146"/>
      <c r="IF31" s="146"/>
      <c r="IG31" s="146"/>
      <c r="IH31" s="146"/>
      <c r="II31" s="146"/>
      <c r="IJ31" s="146"/>
      <c r="IK31" s="146"/>
      <c r="IL31" s="146"/>
      <c r="IM31" s="146"/>
      <c r="IN31" s="146"/>
      <c r="IO31" s="146"/>
      <c r="IP31" s="146"/>
      <c r="IQ31" s="146"/>
    </row>
    <row r="32" spans="1:294" ht="27.75" customHeight="1">
      <c r="A32" s="32"/>
      <c r="B32" s="51"/>
      <c r="C32" s="860"/>
      <c r="D32" s="860"/>
      <c r="E32" s="860"/>
      <c r="F32" s="893"/>
      <c r="G32" s="32"/>
      <c r="H32" s="98"/>
      <c r="I32" s="769">
        <f>IFERROR(AVERAGEIF(K32:DF32,"&lt;&gt;0"),0)</f>
        <v>0</v>
      </c>
      <c r="J32" s="51"/>
      <c r="K32" s="375">
        <f>VLOOKUP(K31,P105:Q116,2,FALSE)</f>
        <v>0</v>
      </c>
      <c r="L32" s="375">
        <f>VLOOKUP(L31,P105:Q116,2,FALSE)</f>
        <v>0</v>
      </c>
      <c r="M32" s="375">
        <f>VLOOKUP(M31,P105:Q116,2,FALSE)</f>
        <v>0</v>
      </c>
      <c r="N32" s="375">
        <f>VLOOKUP(N31,P105:Q116,2,FALSE)</f>
        <v>0</v>
      </c>
      <c r="O32" s="375">
        <f>VLOOKUP(O31,P105:Q116,2,FALSE)</f>
        <v>0</v>
      </c>
      <c r="P32" s="375">
        <f>VLOOKUP(P31,P105:Q116,2,FALSE)</f>
        <v>0</v>
      </c>
      <c r="Q32" s="375">
        <f>VLOOKUP(Q31,P105:Q116,2,FALSE)</f>
        <v>0</v>
      </c>
      <c r="R32" s="375">
        <f>VLOOKUP(R31,P105:Q116,2,FALSE)</f>
        <v>0</v>
      </c>
      <c r="S32" s="375">
        <f>VLOOKUP(S31,P105:Q116,2,FALSE)</f>
        <v>0</v>
      </c>
      <c r="T32" s="375">
        <f>VLOOKUP(T31,P105:Q116,2,FALSE)</f>
        <v>0</v>
      </c>
      <c r="U32" s="375">
        <f>VLOOKUP(U31,P105:Q116,2,FALSE)</f>
        <v>0</v>
      </c>
      <c r="V32" s="375">
        <f>VLOOKUP(V31,P105:Q116,2,FALSE)</f>
        <v>0</v>
      </c>
      <c r="W32" s="375">
        <f>VLOOKUP(W31,P105:Q116,2,FALSE)</f>
        <v>0</v>
      </c>
      <c r="X32" s="375">
        <f>VLOOKUP(X31,P105:Q116,2,FALSE)</f>
        <v>0</v>
      </c>
      <c r="Y32" s="375">
        <f>VLOOKUP(Y31,P105:Q116,2,FALSE)</f>
        <v>0</v>
      </c>
      <c r="Z32" s="375">
        <f>VLOOKUP(Z31,P105:Q116,2,FALSE)</f>
        <v>0</v>
      </c>
      <c r="AA32" s="375">
        <f>VLOOKUP(AA31,P105:Q116,2,FALSE)</f>
        <v>0</v>
      </c>
      <c r="AB32" s="375">
        <f>VLOOKUP(AB31,P105:Q116,2,FALSE)</f>
        <v>0</v>
      </c>
      <c r="AC32" s="375">
        <f>VLOOKUP(AC31,P105:Q116,2,FALSE)</f>
        <v>0</v>
      </c>
      <c r="AD32" s="375">
        <f>VLOOKUP(AD31,P105:Q116,2,FALSE)</f>
        <v>0</v>
      </c>
      <c r="AE32" s="375">
        <f>VLOOKUP(AE31,P105:Q116,2,FALSE)</f>
        <v>0</v>
      </c>
      <c r="AF32" s="375">
        <f>VLOOKUP(AF31,P105:Q116,2,FALSE)</f>
        <v>0</v>
      </c>
      <c r="AG32" s="375">
        <f>VLOOKUP(AG31,P105:Q116,2,FALSE)</f>
        <v>0</v>
      </c>
      <c r="AH32" s="375">
        <f>VLOOKUP(AH31,P105:Q116,2,FALSE)</f>
        <v>0</v>
      </c>
      <c r="AI32" s="375">
        <f>VLOOKUP(AI31,P105:Q116,2,FALSE)</f>
        <v>0</v>
      </c>
      <c r="AJ32" s="375">
        <f>VLOOKUP(AJ31,P105:Q116,2,FALSE)</f>
        <v>0</v>
      </c>
      <c r="AK32" s="375">
        <f>VLOOKUP(AK31,P105:Q116,2,FALSE)</f>
        <v>0</v>
      </c>
      <c r="AL32" s="375">
        <f>VLOOKUP(AL31,P105:Q116,2,FALSE)</f>
        <v>0</v>
      </c>
      <c r="AM32" s="375">
        <f>VLOOKUP(AM31,P105:Q116,2,FALSE)</f>
        <v>0</v>
      </c>
      <c r="AN32" s="375">
        <f>VLOOKUP(AN31,P105:Q116,2,FALSE)</f>
        <v>0</v>
      </c>
      <c r="AO32" s="375">
        <f>VLOOKUP(AO31,P105:Q116,2,FALSE)</f>
        <v>0</v>
      </c>
      <c r="AP32" s="375">
        <f>VLOOKUP(AP31,P105:Q116,2,FALSE)</f>
        <v>0</v>
      </c>
      <c r="AQ32" s="375">
        <f>VLOOKUP(AQ31,P105:Q116,2,FALSE)</f>
        <v>0</v>
      </c>
      <c r="AR32" s="375">
        <f>VLOOKUP(AR31,P105:Q116,2,FALSE)</f>
        <v>0</v>
      </c>
      <c r="AS32" s="375">
        <f>VLOOKUP(AS31,P105:Q116,2,FALSE)</f>
        <v>0</v>
      </c>
      <c r="AT32" s="375">
        <f>VLOOKUP(AT31,P105:Q116,2,FALSE)</f>
        <v>0</v>
      </c>
      <c r="AU32" s="375">
        <f>VLOOKUP(AU31,P105:Q116,2,FALSE)</f>
        <v>0</v>
      </c>
      <c r="AV32" s="375">
        <f>VLOOKUP(AV31,P105:Q116,2,FALSE)</f>
        <v>0</v>
      </c>
      <c r="AW32" s="375">
        <f>VLOOKUP(AW31,P105:Q116,2,FALSE)</f>
        <v>0</v>
      </c>
      <c r="AX32" s="375">
        <f>VLOOKUP(AX31,P105:Q116,2,FALSE)</f>
        <v>0</v>
      </c>
      <c r="AY32" s="375">
        <f>VLOOKUP(AY31,P105:Q116,2,FALSE)</f>
        <v>0</v>
      </c>
      <c r="AZ32" s="375">
        <f>VLOOKUP(AZ31,P105:Q116,2,FALSE)</f>
        <v>0</v>
      </c>
      <c r="BA32" s="375">
        <f>VLOOKUP(BA31,P105:Q116,2,FALSE)</f>
        <v>0</v>
      </c>
      <c r="BB32" s="375">
        <f>VLOOKUP(BB31,P105:Q116,2,FALSE)</f>
        <v>0</v>
      </c>
      <c r="BC32" s="375">
        <f>VLOOKUP(BC31,P105:Q116,2,FALSE)</f>
        <v>0</v>
      </c>
      <c r="BD32" s="375">
        <f>VLOOKUP(BD31,P105:Q116,2,FALSE)</f>
        <v>0</v>
      </c>
      <c r="BE32" s="375">
        <f>VLOOKUP(BE31,P105:Q116,2,FALSE)</f>
        <v>0</v>
      </c>
      <c r="BF32" s="375">
        <f>VLOOKUP(BF31,P105:Q116,2,FALSE)</f>
        <v>0</v>
      </c>
      <c r="BG32" s="375">
        <f>VLOOKUP(BG31,P105:Q116,2,FALSE)</f>
        <v>0</v>
      </c>
      <c r="BH32" s="375">
        <f>VLOOKUP(BH31,P105:Q116,2,FALSE)</f>
        <v>0</v>
      </c>
      <c r="BI32" s="375">
        <f>VLOOKUP(BI31,P105:Q116,2,FALSE)</f>
        <v>0</v>
      </c>
      <c r="BJ32" s="375">
        <f>VLOOKUP(BJ31,P105:Q116,2,FALSE)</f>
        <v>0</v>
      </c>
      <c r="BK32" s="375">
        <f>VLOOKUP(BK31,P105:Q116,2,FALSE)</f>
        <v>0</v>
      </c>
      <c r="BL32" s="375">
        <f>VLOOKUP(BL31,P105:Q116,2,FALSE)</f>
        <v>0</v>
      </c>
      <c r="BM32" s="375">
        <f>VLOOKUP(BM31,P105:Q116,2,FALSE)</f>
        <v>0</v>
      </c>
      <c r="BN32" s="375">
        <f>VLOOKUP(BN31,P105:Q116,2,FALSE)</f>
        <v>0</v>
      </c>
      <c r="BO32" s="375">
        <f>VLOOKUP(BO31,P105:Q116,2,FALSE)</f>
        <v>0</v>
      </c>
      <c r="BP32" s="375">
        <f>VLOOKUP(BP31,P105:Q116,2,FALSE)</f>
        <v>0</v>
      </c>
      <c r="BQ32" s="375">
        <f>VLOOKUP(BQ31,P105:Q116,2,FALSE)</f>
        <v>0</v>
      </c>
      <c r="BR32" s="375">
        <f>VLOOKUP(BR31,P105:Q116,2,FALSE)</f>
        <v>0</v>
      </c>
      <c r="BS32" s="375">
        <f>VLOOKUP(BS31,P105:Q116,2,FALSE)</f>
        <v>0</v>
      </c>
      <c r="BT32" s="375">
        <f>VLOOKUP(BT31,P105:Q116,2,FALSE)</f>
        <v>0</v>
      </c>
      <c r="BU32" s="375">
        <f>VLOOKUP(BU31,P105:Q116,2,FALSE)</f>
        <v>0</v>
      </c>
      <c r="BV32" s="375">
        <f>VLOOKUP(BV31,P105:Q116,2,FALSE)</f>
        <v>0</v>
      </c>
      <c r="BW32" s="375">
        <f>VLOOKUP(BW31,P105:Q116,2,FALSE)</f>
        <v>0</v>
      </c>
      <c r="BX32" s="375">
        <f>VLOOKUP(BX31,P105:Q116,2,FALSE)</f>
        <v>0</v>
      </c>
      <c r="BY32" s="375">
        <f>VLOOKUP(BY31,P105:Q116,2,FALSE)</f>
        <v>0</v>
      </c>
      <c r="BZ32" s="375">
        <f>VLOOKUP(BZ31,P105:Q116,2,FALSE)</f>
        <v>0</v>
      </c>
      <c r="CA32" s="375">
        <f>VLOOKUP(CA31,P105:Q116,2,FALSE)</f>
        <v>0</v>
      </c>
      <c r="CB32" s="375">
        <f>VLOOKUP(CB31,P105:Q116,2,FALSE)</f>
        <v>0</v>
      </c>
      <c r="CC32" s="375">
        <f>VLOOKUP(CC31,P105:Q116,2,FALSE)</f>
        <v>0</v>
      </c>
      <c r="CD32" s="375">
        <f>VLOOKUP(CD31,P105:Q116,2,FALSE)</f>
        <v>0</v>
      </c>
      <c r="CE32" s="375">
        <f>VLOOKUP(CE31,P105:Q116,2,FALSE)</f>
        <v>0</v>
      </c>
      <c r="CF32" s="375">
        <f>VLOOKUP(CF31,P105:Q116,2,FALSE)</f>
        <v>0</v>
      </c>
      <c r="CG32" s="375">
        <f>VLOOKUP(CG31,P105:Q116,2,FALSE)</f>
        <v>0</v>
      </c>
      <c r="CH32" s="375">
        <f>VLOOKUP(CH31,P105:Q116,2,FALSE)</f>
        <v>0</v>
      </c>
      <c r="CI32" s="375">
        <f>VLOOKUP(CI31,P105:Q116,2,FALSE)</f>
        <v>0</v>
      </c>
      <c r="CJ32" s="375">
        <f>VLOOKUP(CJ31,P105:Q116,2,FALSE)</f>
        <v>0</v>
      </c>
      <c r="CK32" s="375">
        <f>VLOOKUP(CK31,P105:Q116,2,FALSE)</f>
        <v>0</v>
      </c>
      <c r="CL32" s="375">
        <f>VLOOKUP(CL31,P105:Q116,2,FALSE)</f>
        <v>0</v>
      </c>
      <c r="CM32" s="375">
        <f>VLOOKUP(CM31,P105:Q116,2,FALSE)</f>
        <v>0</v>
      </c>
      <c r="CN32" s="375">
        <f>VLOOKUP(CN31,P105:Q116,2,FALSE)</f>
        <v>0</v>
      </c>
      <c r="CO32" s="375">
        <f>VLOOKUP(CO31,P105:Q116,2,FALSE)</f>
        <v>0</v>
      </c>
      <c r="CP32" s="375">
        <f>VLOOKUP(CP31,P105:Q116,2,FALSE)</f>
        <v>0</v>
      </c>
      <c r="CQ32" s="375">
        <f>VLOOKUP(CQ31,P105:Q116,2,FALSE)</f>
        <v>0</v>
      </c>
      <c r="CR32" s="375">
        <f>VLOOKUP(CR31,P105:Q116,2,FALSE)</f>
        <v>0</v>
      </c>
      <c r="CS32" s="375">
        <f>VLOOKUP(CS31,P105:Q116,2,FALSE)</f>
        <v>0</v>
      </c>
      <c r="CT32" s="375">
        <f>VLOOKUP(CT31,P105:Q116,2,FALSE)</f>
        <v>0</v>
      </c>
      <c r="CU32" s="375">
        <f>VLOOKUP(CU31,P105:Q116,2,FALSE)</f>
        <v>0</v>
      </c>
      <c r="CV32" s="375">
        <f>VLOOKUP(CV31,P105:Q116,2,FALSE)</f>
        <v>0</v>
      </c>
      <c r="CW32" s="375">
        <f>VLOOKUP(CW31,P105:Q116,2,FALSE)</f>
        <v>0</v>
      </c>
      <c r="CX32" s="375">
        <f>VLOOKUP(CX31,P105:Q116,2,FALSE)</f>
        <v>0</v>
      </c>
      <c r="CY32" s="375">
        <f>VLOOKUP(CY31,P105:Q116,2,FALSE)</f>
        <v>0</v>
      </c>
      <c r="CZ32" s="375">
        <f>VLOOKUP(CZ31,P105:Q116,2,FALSE)</f>
        <v>0</v>
      </c>
      <c r="DA32" s="375">
        <f>VLOOKUP(DA31,P105:Q116,2,FALSE)</f>
        <v>0</v>
      </c>
      <c r="DB32" s="375">
        <f>VLOOKUP(DB31,P105:Q116,2,FALSE)</f>
        <v>0</v>
      </c>
      <c r="DC32" s="375">
        <f>VLOOKUP(DC31,P105:Q116,2,FALSE)</f>
        <v>0</v>
      </c>
      <c r="DD32" s="375">
        <f>VLOOKUP(DD31,P105:Q116,2,FALSE)</f>
        <v>0</v>
      </c>
      <c r="DE32" s="375">
        <f>VLOOKUP(DE31,P105:Q116,2,FALSE)</f>
        <v>0</v>
      </c>
      <c r="DF32" s="375">
        <f>VLOOKUP(DF31,P105:Q116,2,FALSE)</f>
        <v>0</v>
      </c>
      <c r="DG32" s="146"/>
      <c r="DH32" s="146"/>
      <c r="DI32" s="146"/>
      <c r="DJ32" s="146"/>
      <c r="DK32" s="146"/>
      <c r="DL32" s="146"/>
      <c r="DM32" s="146"/>
      <c r="DN32" s="146"/>
      <c r="DO32" s="146"/>
      <c r="DP32" s="146"/>
      <c r="DQ32" s="146"/>
      <c r="DR32" s="146"/>
      <c r="DS32" s="146"/>
      <c r="DT32" s="146"/>
      <c r="DU32" s="146"/>
      <c r="DV32" s="146"/>
      <c r="DW32" s="50"/>
      <c r="DX32" s="50"/>
      <c r="DY32" s="50"/>
      <c r="DZ32" s="50"/>
      <c r="EA32" s="50"/>
      <c r="EB32" s="50"/>
      <c r="EC32" s="50"/>
      <c r="ED32" s="50"/>
      <c r="EE32" s="50"/>
      <c r="EF32" s="50"/>
      <c r="EG32" s="50"/>
      <c r="EH32" s="50"/>
      <c r="EI32" s="50"/>
      <c r="EJ32" s="50"/>
      <c r="EK32" s="50"/>
      <c r="EL32" s="50"/>
    </row>
    <row r="33" spans="1:137" ht="27" customHeight="1">
      <c r="A33" s="32"/>
      <c r="B33" s="228" t="str">
        <f>Weighting!C35</f>
        <v>HW 3.4</v>
      </c>
      <c r="C33" s="859" t="str">
        <f>Weighting!D35</f>
        <v>INTERNAL SOURCES</v>
      </c>
      <c r="D33" s="859"/>
      <c r="E33" s="859"/>
      <c r="F33" s="582" t="s">
        <v>170</v>
      </c>
      <c r="G33" s="32"/>
      <c r="H33" s="33"/>
      <c r="I33" s="48"/>
      <c r="J33" s="51"/>
      <c r="K33" s="147"/>
      <c r="L33" s="148"/>
      <c r="M33" s="148"/>
      <c r="N33" s="148"/>
      <c r="O33" s="148"/>
      <c r="P33" s="148"/>
      <c r="Q33" s="148"/>
      <c r="R33" s="148"/>
      <c r="S33" s="148"/>
      <c r="T33" s="148"/>
      <c r="U33" s="95"/>
      <c r="AE33" s="95"/>
      <c r="AO33" s="95"/>
      <c r="AY33" s="95"/>
      <c r="BI33" s="95"/>
      <c r="BS33" s="95"/>
      <c r="CC33" s="95"/>
      <c r="CM33" s="95"/>
      <c r="CW33" s="95"/>
      <c r="DG33" s="50"/>
      <c r="DH33" s="50"/>
      <c r="DI33" s="146"/>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row>
    <row r="34" spans="1:137" ht="18.75" customHeight="1">
      <c r="A34" s="32"/>
      <c r="B34" s="32"/>
      <c r="C34" s="32"/>
      <c r="D34" s="32"/>
      <c r="E34" s="32"/>
      <c r="F34" s="404"/>
      <c r="G34" s="32"/>
      <c r="H34" s="32"/>
      <c r="I34" s="32"/>
      <c r="J34" s="32"/>
      <c r="K34" s="147"/>
      <c r="L34" s="148"/>
      <c r="M34" s="148"/>
      <c r="N34" s="148"/>
      <c r="O34" s="148"/>
      <c r="P34" s="148"/>
      <c r="Q34" s="148"/>
      <c r="R34" s="148"/>
      <c r="S34" s="148"/>
      <c r="T34" s="148"/>
      <c r="U34" s="95"/>
      <c r="AE34" s="95"/>
      <c r="AO34" s="95"/>
      <c r="AY34" s="95"/>
      <c r="BI34" s="95"/>
      <c r="BS34" s="95"/>
      <c r="CC34" s="95"/>
      <c r="CM34" s="95"/>
      <c r="CW34" s="95"/>
      <c r="DG34" s="50"/>
      <c r="DH34" s="50"/>
      <c r="DI34" s="146"/>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row>
    <row r="35" spans="1:137" ht="18.75" customHeight="1" thickBot="1">
      <c r="A35" s="32"/>
      <c r="B35" s="32"/>
      <c r="C35" s="860" t="s">
        <v>661</v>
      </c>
      <c r="D35" s="860"/>
      <c r="E35" s="860"/>
      <c r="F35" s="583">
        <v>2</v>
      </c>
      <c r="G35" s="32"/>
      <c r="H35" s="32"/>
      <c r="I35" s="32"/>
      <c r="J35" s="32"/>
      <c r="K35" s="147"/>
      <c r="L35" s="148"/>
      <c r="M35" s="148"/>
      <c r="N35" s="148"/>
      <c r="O35" s="148"/>
      <c r="P35" s="148"/>
      <c r="Q35" s="148"/>
      <c r="R35" s="148"/>
      <c r="S35" s="148"/>
      <c r="T35" s="148"/>
      <c r="U35" s="95"/>
      <c r="AE35" s="95"/>
      <c r="AO35" s="95"/>
      <c r="AY35" s="95"/>
      <c r="BI35" s="95"/>
      <c r="BS35" s="95"/>
      <c r="CC35" s="95"/>
      <c r="CM35" s="95"/>
      <c r="CW35" s="95"/>
      <c r="DG35" s="50"/>
      <c r="DH35" s="50"/>
      <c r="DI35" s="146"/>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row>
    <row r="36" spans="1:137" ht="18.75" customHeight="1" thickBot="1">
      <c r="A36" s="32"/>
      <c r="B36" s="32"/>
      <c r="C36" s="860"/>
      <c r="D36" s="860"/>
      <c r="E36" s="860"/>
      <c r="F36" s="583">
        <v>0</v>
      </c>
      <c r="G36" s="32"/>
      <c r="H36" s="32"/>
      <c r="I36" s="373">
        <v>0</v>
      </c>
      <c r="J36" s="51"/>
      <c r="K36" s="294">
        <f>$I$36</f>
        <v>0</v>
      </c>
      <c r="L36" s="294">
        <f t="shared" ref="L36:O36" si="10">$I$36</f>
        <v>0</v>
      </c>
      <c r="M36" s="294">
        <f t="shared" si="10"/>
        <v>0</v>
      </c>
      <c r="N36" s="294">
        <f t="shared" si="10"/>
        <v>0</v>
      </c>
      <c r="O36" s="294">
        <f t="shared" si="10"/>
        <v>0</v>
      </c>
      <c r="P36" s="294">
        <f t="shared" ref="P36:BW36" si="11">N36</f>
        <v>0</v>
      </c>
      <c r="Q36" s="294">
        <f t="shared" si="11"/>
        <v>0</v>
      </c>
      <c r="R36" s="294">
        <f t="shared" si="11"/>
        <v>0</v>
      </c>
      <c r="S36" s="294">
        <f t="shared" si="11"/>
        <v>0</v>
      </c>
      <c r="T36" s="294">
        <f t="shared" si="11"/>
        <v>0</v>
      </c>
      <c r="U36" s="294">
        <f t="shared" si="11"/>
        <v>0</v>
      </c>
      <c r="V36" s="294">
        <f t="shared" si="11"/>
        <v>0</v>
      </c>
      <c r="W36" s="294">
        <f t="shared" si="11"/>
        <v>0</v>
      </c>
      <c r="X36" s="294">
        <f t="shared" si="11"/>
        <v>0</v>
      </c>
      <c r="Y36" s="294">
        <f t="shared" si="11"/>
        <v>0</v>
      </c>
      <c r="Z36" s="294">
        <f t="shared" si="11"/>
        <v>0</v>
      </c>
      <c r="AA36" s="294">
        <f t="shared" si="11"/>
        <v>0</v>
      </c>
      <c r="AB36" s="294">
        <f t="shared" si="11"/>
        <v>0</v>
      </c>
      <c r="AC36" s="294">
        <f t="shared" si="11"/>
        <v>0</v>
      </c>
      <c r="AD36" s="294">
        <f t="shared" si="11"/>
        <v>0</v>
      </c>
      <c r="AE36" s="294">
        <f t="shared" si="11"/>
        <v>0</v>
      </c>
      <c r="AF36" s="294">
        <f t="shared" si="11"/>
        <v>0</v>
      </c>
      <c r="AG36" s="294">
        <f t="shared" si="11"/>
        <v>0</v>
      </c>
      <c r="AH36" s="294">
        <f t="shared" si="11"/>
        <v>0</v>
      </c>
      <c r="AI36" s="294">
        <f t="shared" si="11"/>
        <v>0</v>
      </c>
      <c r="AJ36" s="294">
        <f t="shared" si="11"/>
        <v>0</v>
      </c>
      <c r="AK36" s="294">
        <f t="shared" si="11"/>
        <v>0</v>
      </c>
      <c r="AL36" s="294">
        <f t="shared" si="11"/>
        <v>0</v>
      </c>
      <c r="AM36" s="294">
        <f t="shared" si="11"/>
        <v>0</v>
      </c>
      <c r="AN36" s="294">
        <f t="shared" si="11"/>
        <v>0</v>
      </c>
      <c r="AO36" s="294">
        <f t="shared" si="11"/>
        <v>0</v>
      </c>
      <c r="AP36" s="294">
        <f t="shared" si="11"/>
        <v>0</v>
      </c>
      <c r="AQ36" s="294">
        <f t="shared" si="11"/>
        <v>0</v>
      </c>
      <c r="AR36" s="294">
        <f t="shared" si="11"/>
        <v>0</v>
      </c>
      <c r="AS36" s="294">
        <f t="shared" si="11"/>
        <v>0</v>
      </c>
      <c r="AT36" s="294">
        <f t="shared" si="11"/>
        <v>0</v>
      </c>
      <c r="AU36" s="294">
        <f t="shared" si="11"/>
        <v>0</v>
      </c>
      <c r="AV36" s="294">
        <f t="shared" si="11"/>
        <v>0</v>
      </c>
      <c r="AW36" s="294">
        <f t="shared" si="11"/>
        <v>0</v>
      </c>
      <c r="AX36" s="294">
        <f t="shared" si="11"/>
        <v>0</v>
      </c>
      <c r="AY36" s="294">
        <f t="shared" si="11"/>
        <v>0</v>
      </c>
      <c r="AZ36" s="294">
        <f t="shared" si="11"/>
        <v>0</v>
      </c>
      <c r="BA36" s="294">
        <f t="shared" si="11"/>
        <v>0</v>
      </c>
      <c r="BB36" s="294">
        <f t="shared" si="11"/>
        <v>0</v>
      </c>
      <c r="BC36" s="294">
        <f t="shared" si="11"/>
        <v>0</v>
      </c>
      <c r="BD36" s="294">
        <f t="shared" si="11"/>
        <v>0</v>
      </c>
      <c r="BE36" s="294">
        <f t="shared" si="11"/>
        <v>0</v>
      </c>
      <c r="BF36" s="294">
        <f t="shared" si="11"/>
        <v>0</v>
      </c>
      <c r="BG36" s="294">
        <f t="shared" si="11"/>
        <v>0</v>
      </c>
      <c r="BH36" s="294">
        <f t="shared" si="11"/>
        <v>0</v>
      </c>
      <c r="BI36" s="294">
        <f t="shared" si="11"/>
        <v>0</v>
      </c>
      <c r="BJ36" s="294">
        <f t="shared" si="11"/>
        <v>0</v>
      </c>
      <c r="BK36" s="294">
        <f t="shared" si="11"/>
        <v>0</v>
      </c>
      <c r="BL36" s="294">
        <f t="shared" si="11"/>
        <v>0</v>
      </c>
      <c r="BM36" s="294">
        <f t="shared" si="11"/>
        <v>0</v>
      </c>
      <c r="BN36" s="294">
        <f t="shared" si="11"/>
        <v>0</v>
      </c>
      <c r="BO36" s="294">
        <f t="shared" si="11"/>
        <v>0</v>
      </c>
      <c r="BP36" s="294">
        <f t="shared" si="11"/>
        <v>0</v>
      </c>
      <c r="BQ36" s="294">
        <f t="shared" si="11"/>
        <v>0</v>
      </c>
      <c r="BR36" s="294">
        <f t="shared" si="11"/>
        <v>0</v>
      </c>
      <c r="BS36" s="294">
        <f t="shared" si="11"/>
        <v>0</v>
      </c>
      <c r="BT36" s="294">
        <f t="shared" si="11"/>
        <v>0</v>
      </c>
      <c r="BU36" s="294">
        <f t="shared" si="11"/>
        <v>0</v>
      </c>
      <c r="BV36" s="294">
        <f t="shared" si="11"/>
        <v>0</v>
      </c>
      <c r="BW36" s="294">
        <f t="shared" si="11"/>
        <v>0</v>
      </c>
      <c r="BX36" s="294">
        <f t="shared" ref="BX36:DF36" si="12">BV36</f>
        <v>0</v>
      </c>
      <c r="BY36" s="294">
        <f t="shared" si="12"/>
        <v>0</v>
      </c>
      <c r="BZ36" s="294">
        <f t="shared" si="12"/>
        <v>0</v>
      </c>
      <c r="CA36" s="294">
        <f t="shared" si="12"/>
        <v>0</v>
      </c>
      <c r="CB36" s="294">
        <f t="shared" si="12"/>
        <v>0</v>
      </c>
      <c r="CC36" s="294">
        <f t="shared" si="12"/>
        <v>0</v>
      </c>
      <c r="CD36" s="294">
        <f t="shared" si="12"/>
        <v>0</v>
      </c>
      <c r="CE36" s="294">
        <f t="shared" si="12"/>
        <v>0</v>
      </c>
      <c r="CF36" s="294">
        <f t="shared" si="12"/>
        <v>0</v>
      </c>
      <c r="CG36" s="294">
        <f t="shared" si="12"/>
        <v>0</v>
      </c>
      <c r="CH36" s="294">
        <f t="shared" si="12"/>
        <v>0</v>
      </c>
      <c r="CI36" s="294">
        <f t="shared" si="12"/>
        <v>0</v>
      </c>
      <c r="CJ36" s="294">
        <f t="shared" si="12"/>
        <v>0</v>
      </c>
      <c r="CK36" s="294">
        <f t="shared" si="12"/>
        <v>0</v>
      </c>
      <c r="CL36" s="294">
        <f t="shared" si="12"/>
        <v>0</v>
      </c>
      <c r="CM36" s="294">
        <f t="shared" si="12"/>
        <v>0</v>
      </c>
      <c r="CN36" s="294">
        <f t="shared" si="12"/>
        <v>0</v>
      </c>
      <c r="CO36" s="294">
        <f t="shared" si="12"/>
        <v>0</v>
      </c>
      <c r="CP36" s="294">
        <f t="shared" si="12"/>
        <v>0</v>
      </c>
      <c r="CQ36" s="294">
        <f t="shared" si="12"/>
        <v>0</v>
      </c>
      <c r="CR36" s="294">
        <f t="shared" si="12"/>
        <v>0</v>
      </c>
      <c r="CS36" s="294">
        <f t="shared" si="12"/>
        <v>0</v>
      </c>
      <c r="CT36" s="294">
        <f t="shared" si="12"/>
        <v>0</v>
      </c>
      <c r="CU36" s="294">
        <f t="shared" si="12"/>
        <v>0</v>
      </c>
      <c r="CV36" s="294">
        <f t="shared" si="12"/>
        <v>0</v>
      </c>
      <c r="CW36" s="294">
        <f t="shared" si="12"/>
        <v>0</v>
      </c>
      <c r="CX36" s="294">
        <f t="shared" si="12"/>
        <v>0</v>
      </c>
      <c r="CY36" s="294">
        <f t="shared" si="12"/>
        <v>0</v>
      </c>
      <c r="CZ36" s="294">
        <f t="shared" si="12"/>
        <v>0</v>
      </c>
      <c r="DA36" s="294">
        <f t="shared" si="12"/>
        <v>0</v>
      </c>
      <c r="DB36" s="294">
        <f t="shared" si="12"/>
        <v>0</v>
      </c>
      <c r="DC36" s="294">
        <f t="shared" si="12"/>
        <v>0</v>
      </c>
      <c r="DD36" s="294">
        <f t="shared" si="12"/>
        <v>0</v>
      </c>
      <c r="DE36" s="294">
        <f t="shared" si="12"/>
        <v>0</v>
      </c>
      <c r="DF36" s="294">
        <f t="shared" si="12"/>
        <v>0</v>
      </c>
      <c r="DG36" s="50"/>
      <c r="DH36" s="50"/>
      <c r="DI36" s="146"/>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row>
    <row r="37" spans="1:137" ht="18" customHeight="1">
      <c r="A37" s="32"/>
      <c r="B37" s="51"/>
      <c r="C37" s="51"/>
      <c r="D37" s="51"/>
      <c r="E37" s="33"/>
      <c r="F37" s="404"/>
      <c r="G37" s="32"/>
      <c r="H37" s="32"/>
      <c r="I37" s="42"/>
      <c r="J37" s="51"/>
      <c r="K37" s="147"/>
      <c r="L37" s="148"/>
      <c r="M37" s="148"/>
      <c r="N37" s="148"/>
      <c r="O37" s="148"/>
      <c r="P37" s="148"/>
      <c r="Q37" s="148"/>
      <c r="R37" s="148"/>
      <c r="S37" s="148"/>
      <c r="T37" s="148"/>
      <c r="U37" s="95"/>
      <c r="AE37" s="95"/>
      <c r="AO37" s="95"/>
      <c r="AY37" s="95"/>
      <c r="BI37" s="95"/>
      <c r="BS37" s="95"/>
      <c r="CC37" s="95"/>
      <c r="CM37" s="95"/>
      <c r="CW37" s="95"/>
      <c r="DG37" s="50"/>
      <c r="DH37" s="50"/>
      <c r="DI37" s="146"/>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row>
    <row r="38" spans="1:137" ht="30" hidden="1" customHeight="1">
      <c r="A38" s="32"/>
      <c r="B38" s="228" t="e">
        <f>Weighting!#REF!</f>
        <v>#REF!</v>
      </c>
      <c r="C38" s="859" t="s">
        <v>94</v>
      </c>
      <c r="D38" s="859"/>
      <c r="E38" s="859"/>
      <c r="F38" s="584"/>
      <c r="G38" s="32"/>
      <c r="H38" s="32"/>
      <c r="I38" s="32"/>
      <c r="J38" s="51"/>
      <c r="K38" s="147"/>
      <c r="L38" s="148"/>
      <c r="M38" s="148"/>
      <c r="N38" s="148"/>
      <c r="O38" s="148"/>
      <c r="P38" s="148"/>
      <c r="Q38" s="148"/>
      <c r="R38" s="148"/>
      <c r="S38" s="148"/>
      <c r="T38" s="148"/>
      <c r="U38" s="95"/>
      <c r="AE38" s="95"/>
      <c r="AO38" s="95"/>
      <c r="AY38" s="95"/>
      <c r="BI38" s="95"/>
      <c r="BS38" s="95"/>
      <c r="CC38" s="95"/>
      <c r="CM38" s="95"/>
      <c r="CW38" s="95"/>
      <c r="DG38" s="50"/>
      <c r="DH38" s="50"/>
      <c r="DI38" s="146"/>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row>
    <row r="39" spans="1:137" ht="18" hidden="1" customHeight="1" thickBot="1">
      <c r="A39" s="32"/>
      <c r="B39" s="33"/>
      <c r="C39" s="33"/>
      <c r="D39" s="33"/>
      <c r="E39" s="33"/>
      <c r="F39" s="398"/>
      <c r="G39" s="32"/>
      <c r="H39" s="32"/>
      <c r="I39" s="33"/>
      <c r="J39" s="51"/>
      <c r="K39" s="147"/>
      <c r="L39" s="148"/>
      <c r="M39" s="148"/>
      <c r="N39" s="148"/>
      <c r="O39" s="148"/>
      <c r="P39" s="148"/>
      <c r="Q39" s="148"/>
      <c r="R39" s="148"/>
      <c r="S39" s="148"/>
      <c r="T39" s="148"/>
      <c r="U39" s="95"/>
      <c r="AE39" s="95"/>
      <c r="AO39" s="95"/>
      <c r="AY39" s="95"/>
      <c r="BI39" s="95"/>
      <c r="BS39" s="95"/>
      <c r="CC39" s="95"/>
      <c r="CM39" s="95"/>
      <c r="CW39" s="95"/>
      <c r="DG39" s="50"/>
      <c r="DH39" s="50"/>
      <c r="DI39" s="146"/>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row>
    <row r="40" spans="1:137" ht="24" customHeight="1">
      <c r="A40" s="32"/>
      <c r="B40" s="228" t="str">
        <f>Weighting!C36</f>
        <v>HW 4.1</v>
      </c>
      <c r="C40" s="859" t="str">
        <f>Weighting!D36</f>
        <v>SUMMER COMFORT - RISK OF OVERHEATING</v>
      </c>
      <c r="D40" s="859"/>
      <c r="E40" s="859"/>
      <c r="F40" s="582" t="s">
        <v>170</v>
      </c>
      <c r="G40" s="32"/>
      <c r="H40" s="32"/>
      <c r="I40" s="33"/>
      <c r="J40" s="51"/>
      <c r="K40" s="853" t="s">
        <v>684</v>
      </c>
      <c r="L40" s="853"/>
      <c r="M40" s="853"/>
      <c r="N40" s="853"/>
      <c r="O40" s="853"/>
      <c r="P40" s="853"/>
      <c r="Q40" s="853"/>
      <c r="R40" s="853"/>
      <c r="S40" s="853"/>
      <c r="T40" s="853"/>
      <c r="U40" s="853" t="s">
        <v>684</v>
      </c>
      <c r="V40" s="853"/>
      <c r="W40" s="853"/>
      <c r="X40" s="853"/>
      <c r="Y40" s="853"/>
      <c r="Z40" s="853"/>
      <c r="AA40" s="853"/>
      <c r="AB40" s="853"/>
      <c r="AC40" s="853"/>
      <c r="AD40" s="853"/>
      <c r="AE40" s="853" t="s">
        <v>684</v>
      </c>
      <c r="AF40" s="853"/>
      <c r="AG40" s="853"/>
      <c r="AH40" s="853"/>
      <c r="AI40" s="853"/>
      <c r="AJ40" s="853"/>
      <c r="AK40" s="853"/>
      <c r="AL40" s="853"/>
      <c r="AM40" s="853"/>
      <c r="AN40" s="853"/>
      <c r="AO40" s="853" t="s">
        <v>684</v>
      </c>
      <c r="AP40" s="853"/>
      <c r="AQ40" s="853"/>
      <c r="AR40" s="853"/>
      <c r="AS40" s="853"/>
      <c r="AT40" s="853"/>
      <c r="AU40" s="853"/>
      <c r="AV40" s="853"/>
      <c r="AW40" s="853"/>
      <c r="AX40" s="853"/>
      <c r="AY40" s="853" t="s">
        <v>684</v>
      </c>
      <c r="AZ40" s="853"/>
      <c r="BA40" s="853"/>
      <c r="BB40" s="853"/>
      <c r="BC40" s="853"/>
      <c r="BD40" s="853"/>
      <c r="BE40" s="853"/>
      <c r="BF40" s="853"/>
      <c r="BG40" s="853"/>
      <c r="BH40" s="853"/>
      <c r="BI40" s="853" t="s">
        <v>684</v>
      </c>
      <c r="BJ40" s="853"/>
      <c r="BK40" s="853"/>
      <c r="BL40" s="853"/>
      <c r="BM40" s="853"/>
      <c r="BN40" s="853"/>
      <c r="BO40" s="853"/>
      <c r="BP40" s="853"/>
      <c r="BQ40" s="853"/>
      <c r="BR40" s="853"/>
      <c r="BS40" s="853" t="s">
        <v>684</v>
      </c>
      <c r="BT40" s="853"/>
      <c r="BU40" s="853"/>
      <c r="BV40" s="853"/>
      <c r="BW40" s="853"/>
      <c r="BX40" s="853"/>
      <c r="BY40" s="853"/>
      <c r="BZ40" s="853"/>
      <c r="CA40" s="853"/>
      <c r="CB40" s="853"/>
      <c r="CC40" s="853" t="s">
        <v>684</v>
      </c>
      <c r="CD40" s="853"/>
      <c r="CE40" s="853"/>
      <c r="CF40" s="853"/>
      <c r="CG40" s="853"/>
      <c r="CH40" s="853"/>
      <c r="CI40" s="853"/>
      <c r="CJ40" s="853"/>
      <c r="CK40" s="853"/>
      <c r="CL40" s="853"/>
      <c r="CM40" s="853" t="s">
        <v>684</v>
      </c>
      <c r="CN40" s="853"/>
      <c r="CO40" s="853"/>
      <c r="CP40" s="853"/>
      <c r="CQ40" s="853"/>
      <c r="CR40" s="853"/>
      <c r="CS40" s="853"/>
      <c r="CT40" s="853"/>
      <c r="CU40" s="853"/>
      <c r="CV40" s="853"/>
      <c r="CW40" s="853" t="s">
        <v>684</v>
      </c>
      <c r="CX40" s="853"/>
      <c r="CY40" s="853"/>
      <c r="CZ40" s="853"/>
      <c r="DA40" s="853"/>
      <c r="DB40" s="853"/>
      <c r="DC40" s="853"/>
      <c r="DD40" s="853"/>
      <c r="DE40" s="853"/>
      <c r="DF40" s="853"/>
      <c r="DG40" s="50"/>
      <c r="DH40" s="50"/>
      <c r="DI40" s="146"/>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row>
    <row r="41" spans="1:137" ht="50.1" customHeight="1" thickBot="1">
      <c r="A41" s="32"/>
      <c r="B41" s="229"/>
      <c r="C41" s="857" t="s">
        <v>689</v>
      </c>
      <c r="D41" s="857"/>
      <c r="E41" s="857"/>
      <c r="F41" s="424">
        <v>4</v>
      </c>
      <c r="G41" s="32"/>
      <c r="H41" s="33"/>
      <c r="I41" s="33"/>
      <c r="J41" s="51"/>
      <c r="U41" s="95"/>
      <c r="AE41" s="95"/>
      <c r="AO41" s="95"/>
      <c r="AY41" s="95"/>
      <c r="BI41" s="95"/>
      <c r="BS41" s="95"/>
      <c r="CC41" s="95"/>
      <c r="CM41" s="95"/>
      <c r="CW41" s="95"/>
      <c r="DG41" s="50"/>
      <c r="DH41" s="50"/>
      <c r="DI41" s="146"/>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row>
    <row r="42" spans="1:137" ht="48" customHeight="1" thickBot="1">
      <c r="A42" s="32"/>
      <c r="B42" s="229"/>
      <c r="C42" s="856" t="s">
        <v>703</v>
      </c>
      <c r="D42" s="875"/>
      <c r="E42" s="875"/>
      <c r="F42" s="424">
        <v>3</v>
      </c>
      <c r="G42" s="32"/>
      <c r="H42" s="33"/>
      <c r="I42" s="395">
        <f>IFERROR(AVERAGEIF(K42:DF42,"&lt;&gt;0"),0)</f>
        <v>0</v>
      </c>
      <c r="J42" s="51"/>
      <c r="K42" s="128">
        <v>0</v>
      </c>
      <c r="L42" s="128">
        <v>0</v>
      </c>
      <c r="M42" s="128">
        <v>0</v>
      </c>
      <c r="N42" s="128">
        <v>0</v>
      </c>
      <c r="O42" s="128">
        <v>0</v>
      </c>
      <c r="P42" s="128">
        <v>0</v>
      </c>
      <c r="Q42" s="128">
        <v>0</v>
      </c>
      <c r="R42" s="128">
        <v>0</v>
      </c>
      <c r="S42" s="128">
        <v>0</v>
      </c>
      <c r="T42" s="128">
        <v>0</v>
      </c>
      <c r="U42" s="128">
        <v>0</v>
      </c>
      <c r="V42" s="128">
        <v>0</v>
      </c>
      <c r="W42" s="128">
        <v>0</v>
      </c>
      <c r="X42" s="128">
        <v>0</v>
      </c>
      <c r="Y42" s="128">
        <v>0</v>
      </c>
      <c r="Z42" s="128">
        <v>0</v>
      </c>
      <c r="AA42" s="128">
        <v>0</v>
      </c>
      <c r="AB42" s="128">
        <v>0</v>
      </c>
      <c r="AC42" s="128">
        <v>0</v>
      </c>
      <c r="AD42" s="128">
        <v>0</v>
      </c>
      <c r="AE42" s="128">
        <v>0</v>
      </c>
      <c r="AF42" s="128">
        <v>0</v>
      </c>
      <c r="AG42" s="128">
        <v>0</v>
      </c>
      <c r="AH42" s="128">
        <v>0</v>
      </c>
      <c r="AI42" s="128">
        <v>0</v>
      </c>
      <c r="AJ42" s="128">
        <v>0</v>
      </c>
      <c r="AK42" s="128">
        <v>0</v>
      </c>
      <c r="AL42" s="128">
        <v>0</v>
      </c>
      <c r="AM42" s="128">
        <v>0</v>
      </c>
      <c r="AN42" s="128">
        <v>0</v>
      </c>
      <c r="AO42" s="128">
        <v>0</v>
      </c>
      <c r="AP42" s="128">
        <v>0</v>
      </c>
      <c r="AQ42" s="128">
        <v>0</v>
      </c>
      <c r="AR42" s="128">
        <v>0</v>
      </c>
      <c r="AS42" s="128">
        <v>0</v>
      </c>
      <c r="AT42" s="128">
        <v>0</v>
      </c>
      <c r="AU42" s="128">
        <v>0</v>
      </c>
      <c r="AV42" s="128">
        <v>0</v>
      </c>
      <c r="AW42" s="128">
        <v>0</v>
      </c>
      <c r="AX42" s="128">
        <v>0</v>
      </c>
      <c r="AY42" s="128">
        <v>0</v>
      </c>
      <c r="AZ42" s="128">
        <v>0</v>
      </c>
      <c r="BA42" s="128">
        <v>0</v>
      </c>
      <c r="BB42" s="128">
        <v>0</v>
      </c>
      <c r="BC42" s="128">
        <v>0</v>
      </c>
      <c r="BD42" s="128">
        <v>0</v>
      </c>
      <c r="BE42" s="128">
        <v>0</v>
      </c>
      <c r="BF42" s="128">
        <v>0</v>
      </c>
      <c r="BG42" s="128">
        <v>0</v>
      </c>
      <c r="BH42" s="128">
        <v>0</v>
      </c>
      <c r="BI42" s="128">
        <v>0</v>
      </c>
      <c r="BJ42" s="128">
        <v>0</v>
      </c>
      <c r="BK42" s="128">
        <v>0</v>
      </c>
      <c r="BL42" s="128">
        <v>0</v>
      </c>
      <c r="BM42" s="128">
        <v>0</v>
      </c>
      <c r="BN42" s="128">
        <v>0</v>
      </c>
      <c r="BO42" s="128">
        <v>0</v>
      </c>
      <c r="BP42" s="128">
        <v>0</v>
      </c>
      <c r="BQ42" s="128">
        <v>0</v>
      </c>
      <c r="BR42" s="128">
        <v>0</v>
      </c>
      <c r="BS42" s="128">
        <v>0</v>
      </c>
      <c r="BT42" s="128">
        <v>0</v>
      </c>
      <c r="BU42" s="128">
        <v>0</v>
      </c>
      <c r="BV42" s="128">
        <v>0</v>
      </c>
      <c r="BW42" s="128">
        <v>0</v>
      </c>
      <c r="BX42" s="128">
        <v>0</v>
      </c>
      <c r="BY42" s="128">
        <v>0</v>
      </c>
      <c r="BZ42" s="128">
        <v>0</v>
      </c>
      <c r="CA42" s="128">
        <v>0</v>
      </c>
      <c r="CB42" s="128">
        <v>0</v>
      </c>
      <c r="CC42" s="128">
        <v>0</v>
      </c>
      <c r="CD42" s="128">
        <v>0</v>
      </c>
      <c r="CE42" s="128">
        <v>0</v>
      </c>
      <c r="CF42" s="128">
        <v>0</v>
      </c>
      <c r="CG42" s="128">
        <v>0</v>
      </c>
      <c r="CH42" s="128">
        <v>0</v>
      </c>
      <c r="CI42" s="128">
        <v>0</v>
      </c>
      <c r="CJ42" s="128">
        <v>0</v>
      </c>
      <c r="CK42" s="128">
        <v>0</v>
      </c>
      <c r="CL42" s="128">
        <v>0</v>
      </c>
      <c r="CM42" s="128">
        <v>0</v>
      </c>
      <c r="CN42" s="128">
        <v>0</v>
      </c>
      <c r="CO42" s="128">
        <v>0</v>
      </c>
      <c r="CP42" s="128">
        <v>0</v>
      </c>
      <c r="CQ42" s="128">
        <v>0</v>
      </c>
      <c r="CR42" s="128">
        <v>0</v>
      </c>
      <c r="CS42" s="128">
        <v>0</v>
      </c>
      <c r="CT42" s="128">
        <v>0</v>
      </c>
      <c r="CU42" s="128">
        <v>0</v>
      </c>
      <c r="CV42" s="128">
        <v>0</v>
      </c>
      <c r="CW42" s="128">
        <v>0</v>
      </c>
      <c r="CX42" s="128">
        <v>0</v>
      </c>
      <c r="CY42" s="128">
        <v>0</v>
      </c>
      <c r="CZ42" s="128">
        <v>0</v>
      </c>
      <c r="DA42" s="128">
        <v>0</v>
      </c>
      <c r="DB42" s="128">
        <v>0</v>
      </c>
      <c r="DC42" s="128">
        <v>0</v>
      </c>
      <c r="DD42" s="128">
        <v>0</v>
      </c>
      <c r="DE42" s="128">
        <v>0</v>
      </c>
      <c r="DF42" s="128">
        <v>0</v>
      </c>
      <c r="DG42" s="50"/>
      <c r="DH42" s="50"/>
      <c r="DI42" s="146"/>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row>
    <row r="43" spans="1:137" ht="30" customHeight="1">
      <c r="A43" s="32"/>
      <c r="B43" s="51"/>
      <c r="C43" s="865"/>
      <c r="D43" s="865"/>
      <c r="E43" s="865"/>
      <c r="F43" s="585">
        <v>0</v>
      </c>
      <c r="G43" s="32"/>
      <c r="H43" s="33"/>
      <c r="I43" s="33"/>
      <c r="J43" s="51"/>
      <c r="K43" s="95"/>
      <c r="U43" s="95"/>
      <c r="AE43" s="95"/>
      <c r="AO43" s="95"/>
      <c r="AY43" s="95"/>
      <c r="BI43" s="95"/>
      <c r="BS43" s="95"/>
      <c r="CC43" s="95"/>
      <c r="CM43" s="95"/>
      <c r="CW43" s="95"/>
      <c r="DG43" s="50"/>
      <c r="DH43" s="50"/>
      <c r="DI43" s="146"/>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row>
    <row r="44" spans="1:137" ht="21.75" customHeight="1">
      <c r="A44" s="32"/>
      <c r="B44" s="228" t="str">
        <f>Weighting!C37</f>
        <v>HW 4.2</v>
      </c>
      <c r="C44" s="859" t="str">
        <f>Weighting!D37</f>
        <v>WINTER COMFORT - RADIANT SYMMETRY</v>
      </c>
      <c r="D44" s="859"/>
      <c r="E44" s="859"/>
      <c r="F44" s="226" t="s">
        <v>170</v>
      </c>
      <c r="G44" s="32"/>
      <c r="H44" s="32"/>
      <c r="I44" s="33"/>
      <c r="J44" s="51"/>
      <c r="K44" s="853" t="s">
        <v>685</v>
      </c>
      <c r="L44" s="853"/>
      <c r="M44" s="853"/>
      <c r="N44" s="853"/>
      <c r="O44" s="853"/>
      <c r="P44" s="853"/>
      <c r="Q44" s="853"/>
      <c r="R44" s="853"/>
      <c r="S44" s="853"/>
      <c r="T44" s="853"/>
      <c r="U44" s="853" t="s">
        <v>685</v>
      </c>
      <c r="V44" s="853"/>
      <c r="W44" s="853"/>
      <c r="X44" s="853"/>
      <c r="Y44" s="853"/>
      <c r="Z44" s="853"/>
      <c r="AA44" s="853"/>
      <c r="AB44" s="853"/>
      <c r="AC44" s="853"/>
      <c r="AD44" s="853"/>
      <c r="AE44" s="853" t="s">
        <v>685</v>
      </c>
      <c r="AF44" s="853"/>
      <c r="AG44" s="853"/>
      <c r="AH44" s="853"/>
      <c r="AI44" s="853"/>
      <c r="AJ44" s="853"/>
      <c r="AK44" s="853"/>
      <c r="AL44" s="853"/>
      <c r="AM44" s="853"/>
      <c r="AN44" s="853"/>
      <c r="AO44" s="853" t="s">
        <v>685</v>
      </c>
      <c r="AP44" s="853"/>
      <c r="AQ44" s="853"/>
      <c r="AR44" s="853"/>
      <c r="AS44" s="853"/>
      <c r="AT44" s="853"/>
      <c r="AU44" s="853"/>
      <c r="AV44" s="853"/>
      <c r="AW44" s="853"/>
      <c r="AX44" s="853"/>
      <c r="AY44" s="853" t="s">
        <v>685</v>
      </c>
      <c r="AZ44" s="853"/>
      <c r="BA44" s="853"/>
      <c r="BB44" s="853"/>
      <c r="BC44" s="853"/>
      <c r="BD44" s="853"/>
      <c r="BE44" s="853"/>
      <c r="BF44" s="853"/>
      <c r="BG44" s="853"/>
      <c r="BH44" s="853"/>
      <c r="BI44" s="853" t="s">
        <v>685</v>
      </c>
      <c r="BJ44" s="853"/>
      <c r="BK44" s="853"/>
      <c r="BL44" s="853"/>
      <c r="BM44" s="853"/>
      <c r="BN44" s="853"/>
      <c r="BO44" s="853"/>
      <c r="BP44" s="853"/>
      <c r="BQ44" s="853"/>
      <c r="BR44" s="853"/>
      <c r="BS44" s="853" t="s">
        <v>685</v>
      </c>
      <c r="BT44" s="853"/>
      <c r="BU44" s="853"/>
      <c r="BV44" s="853"/>
      <c r="BW44" s="853"/>
      <c r="BX44" s="853"/>
      <c r="BY44" s="853"/>
      <c r="BZ44" s="853"/>
      <c r="CA44" s="853"/>
      <c r="CB44" s="853"/>
      <c r="CC44" s="853" t="s">
        <v>685</v>
      </c>
      <c r="CD44" s="853"/>
      <c r="CE44" s="853"/>
      <c r="CF44" s="853"/>
      <c r="CG44" s="853"/>
      <c r="CH44" s="853"/>
      <c r="CI44" s="853"/>
      <c r="CJ44" s="853"/>
      <c r="CK44" s="853"/>
      <c r="CL44" s="853"/>
      <c r="CM44" s="853" t="s">
        <v>685</v>
      </c>
      <c r="CN44" s="853"/>
      <c r="CO44" s="853"/>
      <c r="CP44" s="853"/>
      <c r="CQ44" s="853"/>
      <c r="CR44" s="853"/>
      <c r="CS44" s="853"/>
      <c r="CT44" s="853"/>
      <c r="CU44" s="853"/>
      <c r="CV44" s="853"/>
      <c r="CW44" s="853" t="s">
        <v>685</v>
      </c>
      <c r="CX44" s="853"/>
      <c r="CY44" s="853"/>
      <c r="CZ44" s="853"/>
      <c r="DA44" s="853"/>
      <c r="DB44" s="853"/>
      <c r="DC44" s="853"/>
      <c r="DD44" s="853"/>
      <c r="DE44" s="853"/>
      <c r="DF44" s="853"/>
      <c r="DG44" s="50"/>
      <c r="DH44" s="50"/>
      <c r="DI44" s="146"/>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row>
    <row r="45" spans="1:137" ht="30" customHeight="1" thickBot="1">
      <c r="A45" s="32"/>
      <c r="B45" s="229"/>
      <c r="C45" s="857" t="s">
        <v>796</v>
      </c>
      <c r="D45" s="857"/>
      <c r="E45" s="857"/>
      <c r="F45" s="214">
        <v>1</v>
      </c>
      <c r="G45" s="32"/>
      <c r="H45" s="33"/>
      <c r="I45" s="33"/>
      <c r="J45" s="51"/>
      <c r="K45" s="95"/>
      <c r="U45" s="95"/>
      <c r="AE45" s="95"/>
      <c r="AO45" s="95"/>
      <c r="AY45" s="95"/>
      <c r="BI45" s="95"/>
      <c r="BS45" s="95"/>
      <c r="CC45" s="95"/>
      <c r="CM45" s="95"/>
      <c r="CW45" s="95"/>
      <c r="DG45" s="50"/>
      <c r="DH45" s="50"/>
      <c r="DI45" s="146"/>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row>
    <row r="46" spans="1:137" ht="30" customHeight="1" thickBot="1">
      <c r="A46" s="32"/>
      <c r="B46" s="229"/>
      <c r="C46" s="856" t="s">
        <v>795</v>
      </c>
      <c r="D46" s="856"/>
      <c r="E46" s="856"/>
      <c r="F46" s="215">
        <v>0.5</v>
      </c>
      <c r="G46" s="32"/>
      <c r="H46" s="33"/>
      <c r="I46" s="394">
        <f>IFERROR(AVERAGEIF(K46:DF46,"&lt;&gt;0"),0)</f>
        <v>0</v>
      </c>
      <c r="J46" s="51"/>
      <c r="K46" s="128">
        <v>0</v>
      </c>
      <c r="L46" s="128">
        <v>0</v>
      </c>
      <c r="M46" s="128">
        <v>0</v>
      </c>
      <c r="N46" s="128">
        <v>0</v>
      </c>
      <c r="O46" s="128">
        <v>0</v>
      </c>
      <c r="P46" s="128">
        <v>0</v>
      </c>
      <c r="Q46" s="128">
        <v>0</v>
      </c>
      <c r="R46" s="128">
        <v>0</v>
      </c>
      <c r="S46" s="128">
        <v>0</v>
      </c>
      <c r="T46" s="128">
        <v>0</v>
      </c>
      <c r="U46" s="128">
        <v>0</v>
      </c>
      <c r="V46" s="128">
        <v>0</v>
      </c>
      <c r="W46" s="128">
        <v>0</v>
      </c>
      <c r="X46" s="128">
        <v>0</v>
      </c>
      <c r="Y46" s="128">
        <v>0</v>
      </c>
      <c r="Z46" s="128">
        <v>0</v>
      </c>
      <c r="AA46" s="128">
        <v>0</v>
      </c>
      <c r="AB46" s="128">
        <v>0</v>
      </c>
      <c r="AC46" s="128">
        <v>0</v>
      </c>
      <c r="AD46" s="128">
        <v>0</v>
      </c>
      <c r="AE46" s="128">
        <v>0</v>
      </c>
      <c r="AF46" s="128">
        <v>0</v>
      </c>
      <c r="AG46" s="128">
        <v>0</v>
      </c>
      <c r="AH46" s="128">
        <v>0</v>
      </c>
      <c r="AI46" s="128">
        <v>0</v>
      </c>
      <c r="AJ46" s="128">
        <v>0</v>
      </c>
      <c r="AK46" s="128">
        <v>0</v>
      </c>
      <c r="AL46" s="128">
        <v>0</v>
      </c>
      <c r="AM46" s="128">
        <v>0</v>
      </c>
      <c r="AN46" s="128">
        <v>0</v>
      </c>
      <c r="AO46" s="128">
        <v>0</v>
      </c>
      <c r="AP46" s="128">
        <v>0</v>
      </c>
      <c r="AQ46" s="128">
        <v>0</v>
      </c>
      <c r="AR46" s="128">
        <v>0</v>
      </c>
      <c r="AS46" s="128">
        <v>0</v>
      </c>
      <c r="AT46" s="128">
        <v>0</v>
      </c>
      <c r="AU46" s="128">
        <v>0</v>
      </c>
      <c r="AV46" s="128">
        <v>0</v>
      </c>
      <c r="AW46" s="128">
        <v>0</v>
      </c>
      <c r="AX46" s="128">
        <v>0</v>
      </c>
      <c r="AY46" s="128">
        <v>0</v>
      </c>
      <c r="AZ46" s="128">
        <v>0</v>
      </c>
      <c r="BA46" s="128">
        <v>0</v>
      </c>
      <c r="BB46" s="128">
        <v>0</v>
      </c>
      <c r="BC46" s="128">
        <v>0</v>
      </c>
      <c r="BD46" s="128">
        <v>0</v>
      </c>
      <c r="BE46" s="128">
        <v>0</v>
      </c>
      <c r="BF46" s="128">
        <v>0</v>
      </c>
      <c r="BG46" s="128">
        <v>0</v>
      </c>
      <c r="BH46" s="128">
        <v>0</v>
      </c>
      <c r="BI46" s="128">
        <v>0</v>
      </c>
      <c r="BJ46" s="128">
        <v>0</v>
      </c>
      <c r="BK46" s="128">
        <v>0</v>
      </c>
      <c r="BL46" s="128">
        <v>0</v>
      </c>
      <c r="BM46" s="128">
        <v>0</v>
      </c>
      <c r="BN46" s="128">
        <v>0</v>
      </c>
      <c r="BO46" s="128">
        <v>0</v>
      </c>
      <c r="BP46" s="128">
        <v>0</v>
      </c>
      <c r="BQ46" s="128">
        <v>0</v>
      </c>
      <c r="BR46" s="128">
        <v>0</v>
      </c>
      <c r="BS46" s="128">
        <v>0</v>
      </c>
      <c r="BT46" s="128">
        <v>0</v>
      </c>
      <c r="BU46" s="128">
        <v>0</v>
      </c>
      <c r="BV46" s="128">
        <v>0</v>
      </c>
      <c r="BW46" s="128">
        <v>0</v>
      </c>
      <c r="BX46" s="128">
        <v>0</v>
      </c>
      <c r="BY46" s="128">
        <v>0</v>
      </c>
      <c r="BZ46" s="128">
        <v>0</v>
      </c>
      <c r="CA46" s="128">
        <v>0</v>
      </c>
      <c r="CB46" s="128">
        <v>0</v>
      </c>
      <c r="CC46" s="128">
        <v>0</v>
      </c>
      <c r="CD46" s="128">
        <v>0</v>
      </c>
      <c r="CE46" s="128">
        <v>0</v>
      </c>
      <c r="CF46" s="128">
        <v>0</v>
      </c>
      <c r="CG46" s="128">
        <v>0</v>
      </c>
      <c r="CH46" s="128">
        <v>0</v>
      </c>
      <c r="CI46" s="128">
        <v>0</v>
      </c>
      <c r="CJ46" s="128">
        <v>0</v>
      </c>
      <c r="CK46" s="128">
        <v>0</v>
      </c>
      <c r="CL46" s="128">
        <v>0</v>
      </c>
      <c r="CM46" s="128">
        <v>0</v>
      </c>
      <c r="CN46" s="128">
        <v>0</v>
      </c>
      <c r="CO46" s="128">
        <v>0</v>
      </c>
      <c r="CP46" s="128">
        <v>0</v>
      </c>
      <c r="CQ46" s="128">
        <v>0</v>
      </c>
      <c r="CR46" s="128">
        <v>0</v>
      </c>
      <c r="CS46" s="128">
        <v>0</v>
      </c>
      <c r="CT46" s="128">
        <v>0</v>
      </c>
      <c r="CU46" s="128">
        <v>0</v>
      </c>
      <c r="CV46" s="128">
        <v>0</v>
      </c>
      <c r="CW46" s="128">
        <v>0</v>
      </c>
      <c r="CX46" s="128">
        <v>0</v>
      </c>
      <c r="CY46" s="128">
        <v>0</v>
      </c>
      <c r="CZ46" s="128">
        <v>0</v>
      </c>
      <c r="DA46" s="128">
        <v>0</v>
      </c>
      <c r="DB46" s="128">
        <v>0</v>
      </c>
      <c r="DC46" s="128">
        <v>0</v>
      </c>
      <c r="DD46" s="128">
        <v>0</v>
      </c>
      <c r="DE46" s="128">
        <v>0</v>
      </c>
      <c r="DF46" s="150">
        <v>0</v>
      </c>
      <c r="DG46" s="50"/>
      <c r="DH46" s="50"/>
      <c r="DI46" s="146"/>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row>
    <row r="47" spans="1:137" ht="30" customHeight="1">
      <c r="A47" s="32"/>
      <c r="B47" s="51"/>
      <c r="C47" s="865" t="s">
        <v>48</v>
      </c>
      <c r="D47" s="865"/>
      <c r="E47" s="865"/>
      <c r="F47" s="216">
        <v>0</v>
      </c>
      <c r="G47" s="32"/>
      <c r="H47" s="33"/>
      <c r="I47" s="33"/>
      <c r="J47" s="51"/>
      <c r="K47" s="95"/>
      <c r="U47" s="95"/>
      <c r="AE47" s="95"/>
      <c r="AO47" s="95"/>
      <c r="AY47" s="95"/>
      <c r="BI47" s="95"/>
      <c r="BS47" s="95"/>
      <c r="CC47" s="95"/>
      <c r="CM47" s="95"/>
      <c r="CW47" s="95"/>
      <c r="DG47" s="50"/>
      <c r="DH47" s="50"/>
      <c r="DI47" s="146"/>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row>
    <row r="48" spans="1:137" ht="27" customHeight="1">
      <c r="A48" s="32"/>
      <c r="B48" s="228" t="str">
        <f>Weighting!C38</f>
        <v>HW 5.0</v>
      </c>
      <c r="C48" s="859" t="str">
        <f>Weighting!D38</f>
        <v>LOW VOC SPECIFICATION AND TESTING</v>
      </c>
      <c r="D48" s="859"/>
      <c r="E48" s="859"/>
      <c r="F48" s="226" t="s">
        <v>170</v>
      </c>
      <c r="G48" s="32"/>
      <c r="H48" s="32"/>
      <c r="I48" s="32"/>
      <c r="J48" s="51"/>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50"/>
      <c r="DH48" s="50"/>
      <c r="DI48" s="146"/>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row>
    <row r="49" spans="1:137" ht="16.05" customHeight="1">
      <c r="A49" s="32"/>
      <c r="B49" s="33"/>
      <c r="C49" s="881"/>
      <c r="D49" s="881"/>
      <c r="E49" s="881"/>
      <c r="F49" s="48">
        <v>3</v>
      </c>
      <c r="G49" s="32"/>
      <c r="H49" s="32"/>
      <c r="I49" s="33"/>
      <c r="J49" s="51"/>
      <c r="K49" s="95"/>
      <c r="U49" s="95"/>
      <c r="AE49" s="95"/>
      <c r="AO49" s="95"/>
      <c r="AY49" s="95"/>
      <c r="BI49" s="95"/>
      <c r="BS49" s="95"/>
      <c r="CC49" s="95"/>
      <c r="CM49" s="95"/>
      <c r="CW49" s="95"/>
      <c r="DG49" s="50"/>
      <c r="DH49" s="50"/>
      <c r="DI49" s="146"/>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row>
    <row r="50" spans="1:137" s="47" customFormat="1" ht="66" customHeight="1">
      <c r="A50" s="46"/>
      <c r="B50" s="46"/>
      <c r="C50" s="860" t="s">
        <v>798</v>
      </c>
      <c r="D50" s="860"/>
      <c r="E50" s="860"/>
      <c r="F50" s="42">
        <v>2</v>
      </c>
      <c r="G50" s="46"/>
      <c r="H50" s="33"/>
      <c r="I50" s="33"/>
      <c r="J50" s="46"/>
      <c r="K50" s="96"/>
      <c r="U50" s="96"/>
      <c r="AE50" s="96"/>
      <c r="AO50" s="96"/>
      <c r="AY50" s="96"/>
      <c r="BI50" s="96"/>
      <c r="BS50" s="96"/>
      <c r="CC50" s="96"/>
      <c r="CM50" s="96"/>
      <c r="CW50" s="96"/>
      <c r="DG50" s="96"/>
      <c r="DH50" s="50"/>
      <c r="DI50" s="14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row>
    <row r="51" spans="1:137" s="47" customFormat="1" ht="20.100000000000001" customHeight="1" thickBot="1">
      <c r="A51" s="46"/>
      <c r="B51" s="46"/>
      <c r="C51" s="396" t="s">
        <v>714</v>
      </c>
      <c r="D51" s="380"/>
      <c r="E51" s="380"/>
      <c r="F51" s="216"/>
      <c r="G51" s="46"/>
      <c r="H51" s="33"/>
      <c r="I51" s="33"/>
      <c r="J51" s="46"/>
      <c r="K51" s="96"/>
      <c r="U51" s="96"/>
      <c r="AE51" s="96"/>
      <c r="AO51" s="96"/>
      <c r="AY51" s="96"/>
      <c r="BI51" s="96"/>
      <c r="BS51" s="96"/>
      <c r="CC51" s="96"/>
      <c r="CM51" s="96"/>
      <c r="CW51" s="96"/>
      <c r="DG51" s="96"/>
      <c r="DH51" s="50"/>
      <c r="DI51" s="146"/>
      <c r="DJ51" s="96"/>
      <c r="DK51" s="96"/>
      <c r="DL51" s="96"/>
      <c r="DM51" s="96"/>
      <c r="DN51" s="96"/>
      <c r="DO51" s="96"/>
      <c r="DP51" s="96"/>
      <c r="DQ51" s="96"/>
      <c r="DR51" s="96"/>
      <c r="DS51" s="96"/>
      <c r="DT51" s="96"/>
      <c r="DU51" s="96"/>
      <c r="DV51" s="96"/>
      <c r="DW51" s="96"/>
      <c r="DX51" s="96"/>
      <c r="DY51" s="96"/>
      <c r="DZ51" s="96"/>
      <c r="EA51" s="96"/>
      <c r="EB51" s="96"/>
      <c r="EC51" s="96"/>
      <c r="ED51" s="96"/>
      <c r="EE51" s="96"/>
      <c r="EF51" s="96"/>
      <c r="EG51" s="96"/>
    </row>
    <row r="52" spans="1:137" s="47" customFormat="1" ht="55.5" customHeight="1" thickBot="1">
      <c r="A52" s="46"/>
      <c r="B52" s="46"/>
      <c r="C52" s="857" t="s">
        <v>797</v>
      </c>
      <c r="D52" s="857"/>
      <c r="E52" s="857"/>
      <c r="F52" s="214">
        <v>1</v>
      </c>
      <c r="G52" s="46"/>
      <c r="H52" s="33"/>
      <c r="I52" s="101">
        <v>0</v>
      </c>
      <c r="J52" s="46"/>
      <c r="K52" s="580">
        <f>$I$52</f>
        <v>0</v>
      </c>
      <c r="L52" s="580">
        <f t="shared" ref="L52:BW52" si="13">$I$52</f>
        <v>0</v>
      </c>
      <c r="M52" s="580">
        <f t="shared" si="13"/>
        <v>0</v>
      </c>
      <c r="N52" s="580">
        <f t="shared" si="13"/>
        <v>0</v>
      </c>
      <c r="O52" s="580">
        <f t="shared" si="13"/>
        <v>0</v>
      </c>
      <c r="P52" s="580">
        <f t="shared" si="13"/>
        <v>0</v>
      </c>
      <c r="Q52" s="580">
        <f t="shared" si="13"/>
        <v>0</v>
      </c>
      <c r="R52" s="580">
        <f t="shared" si="13"/>
        <v>0</v>
      </c>
      <c r="S52" s="580">
        <f t="shared" si="13"/>
        <v>0</v>
      </c>
      <c r="T52" s="580">
        <f t="shared" si="13"/>
        <v>0</v>
      </c>
      <c r="U52" s="580">
        <f t="shared" si="13"/>
        <v>0</v>
      </c>
      <c r="V52" s="580">
        <f t="shared" si="13"/>
        <v>0</v>
      </c>
      <c r="W52" s="580">
        <f t="shared" si="13"/>
        <v>0</v>
      </c>
      <c r="X52" s="580">
        <f t="shared" si="13"/>
        <v>0</v>
      </c>
      <c r="Y52" s="580">
        <f t="shared" si="13"/>
        <v>0</v>
      </c>
      <c r="Z52" s="580">
        <f t="shared" si="13"/>
        <v>0</v>
      </c>
      <c r="AA52" s="580">
        <f t="shared" si="13"/>
        <v>0</v>
      </c>
      <c r="AB52" s="580">
        <f t="shared" si="13"/>
        <v>0</v>
      </c>
      <c r="AC52" s="580">
        <f t="shared" si="13"/>
        <v>0</v>
      </c>
      <c r="AD52" s="580">
        <f t="shared" si="13"/>
        <v>0</v>
      </c>
      <c r="AE52" s="580">
        <f t="shared" si="13"/>
        <v>0</v>
      </c>
      <c r="AF52" s="580">
        <f t="shared" si="13"/>
        <v>0</v>
      </c>
      <c r="AG52" s="580">
        <f t="shared" si="13"/>
        <v>0</v>
      </c>
      <c r="AH52" s="580">
        <f t="shared" si="13"/>
        <v>0</v>
      </c>
      <c r="AI52" s="580">
        <f t="shared" si="13"/>
        <v>0</v>
      </c>
      <c r="AJ52" s="580">
        <f t="shared" si="13"/>
        <v>0</v>
      </c>
      <c r="AK52" s="580">
        <f t="shared" si="13"/>
        <v>0</v>
      </c>
      <c r="AL52" s="580">
        <f t="shared" si="13"/>
        <v>0</v>
      </c>
      <c r="AM52" s="580">
        <f t="shared" si="13"/>
        <v>0</v>
      </c>
      <c r="AN52" s="580">
        <f t="shared" si="13"/>
        <v>0</v>
      </c>
      <c r="AO52" s="580">
        <f t="shared" si="13"/>
        <v>0</v>
      </c>
      <c r="AP52" s="580">
        <f t="shared" si="13"/>
        <v>0</v>
      </c>
      <c r="AQ52" s="580">
        <f t="shared" si="13"/>
        <v>0</v>
      </c>
      <c r="AR52" s="580">
        <f t="shared" si="13"/>
        <v>0</v>
      </c>
      <c r="AS52" s="580">
        <f t="shared" si="13"/>
        <v>0</v>
      </c>
      <c r="AT52" s="580">
        <f t="shared" si="13"/>
        <v>0</v>
      </c>
      <c r="AU52" s="580">
        <f t="shared" si="13"/>
        <v>0</v>
      </c>
      <c r="AV52" s="580">
        <f t="shared" si="13"/>
        <v>0</v>
      </c>
      <c r="AW52" s="580">
        <f t="shared" si="13"/>
        <v>0</v>
      </c>
      <c r="AX52" s="580">
        <f t="shared" si="13"/>
        <v>0</v>
      </c>
      <c r="AY52" s="580">
        <f t="shared" si="13"/>
        <v>0</v>
      </c>
      <c r="AZ52" s="580">
        <f t="shared" si="13"/>
        <v>0</v>
      </c>
      <c r="BA52" s="580">
        <f t="shared" si="13"/>
        <v>0</v>
      </c>
      <c r="BB52" s="580">
        <f t="shared" si="13"/>
        <v>0</v>
      </c>
      <c r="BC52" s="580">
        <f t="shared" si="13"/>
        <v>0</v>
      </c>
      <c r="BD52" s="580">
        <f t="shared" si="13"/>
        <v>0</v>
      </c>
      <c r="BE52" s="580">
        <f t="shared" si="13"/>
        <v>0</v>
      </c>
      <c r="BF52" s="580">
        <f t="shared" si="13"/>
        <v>0</v>
      </c>
      <c r="BG52" s="580">
        <f t="shared" si="13"/>
        <v>0</v>
      </c>
      <c r="BH52" s="580">
        <f t="shared" si="13"/>
        <v>0</v>
      </c>
      <c r="BI52" s="580">
        <f t="shared" si="13"/>
        <v>0</v>
      </c>
      <c r="BJ52" s="580">
        <f t="shared" si="13"/>
        <v>0</v>
      </c>
      <c r="BK52" s="580">
        <f t="shared" si="13"/>
        <v>0</v>
      </c>
      <c r="BL52" s="580">
        <f t="shared" si="13"/>
        <v>0</v>
      </c>
      <c r="BM52" s="580">
        <f t="shared" si="13"/>
        <v>0</v>
      </c>
      <c r="BN52" s="580">
        <f t="shared" si="13"/>
        <v>0</v>
      </c>
      <c r="BO52" s="580">
        <f t="shared" si="13"/>
        <v>0</v>
      </c>
      <c r="BP52" s="580">
        <f t="shared" si="13"/>
        <v>0</v>
      </c>
      <c r="BQ52" s="580">
        <f t="shared" si="13"/>
        <v>0</v>
      </c>
      <c r="BR52" s="580">
        <f t="shared" si="13"/>
        <v>0</v>
      </c>
      <c r="BS52" s="580">
        <f t="shared" si="13"/>
        <v>0</v>
      </c>
      <c r="BT52" s="580">
        <f t="shared" si="13"/>
        <v>0</v>
      </c>
      <c r="BU52" s="580">
        <f t="shared" si="13"/>
        <v>0</v>
      </c>
      <c r="BV52" s="580">
        <f t="shared" si="13"/>
        <v>0</v>
      </c>
      <c r="BW52" s="580">
        <f t="shared" si="13"/>
        <v>0</v>
      </c>
      <c r="BX52" s="580">
        <f t="shared" ref="BX52:DF52" si="14">$I$52</f>
        <v>0</v>
      </c>
      <c r="BY52" s="580">
        <f t="shared" si="14"/>
        <v>0</v>
      </c>
      <c r="BZ52" s="580">
        <f t="shared" si="14"/>
        <v>0</v>
      </c>
      <c r="CA52" s="580">
        <f t="shared" si="14"/>
        <v>0</v>
      </c>
      <c r="CB52" s="580">
        <f t="shared" si="14"/>
        <v>0</v>
      </c>
      <c r="CC52" s="580">
        <f t="shared" si="14"/>
        <v>0</v>
      </c>
      <c r="CD52" s="580">
        <f t="shared" si="14"/>
        <v>0</v>
      </c>
      <c r="CE52" s="580">
        <f t="shared" si="14"/>
        <v>0</v>
      </c>
      <c r="CF52" s="580">
        <f t="shared" si="14"/>
        <v>0</v>
      </c>
      <c r="CG52" s="580">
        <f t="shared" si="14"/>
        <v>0</v>
      </c>
      <c r="CH52" s="580">
        <f t="shared" si="14"/>
        <v>0</v>
      </c>
      <c r="CI52" s="580">
        <f t="shared" si="14"/>
        <v>0</v>
      </c>
      <c r="CJ52" s="580">
        <f t="shared" si="14"/>
        <v>0</v>
      </c>
      <c r="CK52" s="580">
        <f t="shared" si="14"/>
        <v>0</v>
      </c>
      <c r="CL52" s="580">
        <f t="shared" si="14"/>
        <v>0</v>
      </c>
      <c r="CM52" s="580">
        <f t="shared" si="14"/>
        <v>0</v>
      </c>
      <c r="CN52" s="580">
        <f t="shared" si="14"/>
        <v>0</v>
      </c>
      <c r="CO52" s="580">
        <f t="shared" si="14"/>
        <v>0</v>
      </c>
      <c r="CP52" s="580">
        <f t="shared" si="14"/>
        <v>0</v>
      </c>
      <c r="CQ52" s="580">
        <f t="shared" si="14"/>
        <v>0</v>
      </c>
      <c r="CR52" s="580">
        <f t="shared" si="14"/>
        <v>0</v>
      </c>
      <c r="CS52" s="580">
        <f t="shared" si="14"/>
        <v>0</v>
      </c>
      <c r="CT52" s="580">
        <f t="shared" si="14"/>
        <v>0</v>
      </c>
      <c r="CU52" s="580">
        <f t="shared" si="14"/>
        <v>0</v>
      </c>
      <c r="CV52" s="580">
        <f t="shared" si="14"/>
        <v>0</v>
      </c>
      <c r="CW52" s="580">
        <f t="shared" si="14"/>
        <v>0</v>
      </c>
      <c r="CX52" s="580">
        <f t="shared" si="14"/>
        <v>0</v>
      </c>
      <c r="CY52" s="580">
        <f t="shared" si="14"/>
        <v>0</v>
      </c>
      <c r="CZ52" s="580">
        <f t="shared" si="14"/>
        <v>0</v>
      </c>
      <c r="DA52" s="580">
        <f t="shared" si="14"/>
        <v>0</v>
      </c>
      <c r="DB52" s="580">
        <f t="shared" si="14"/>
        <v>0</v>
      </c>
      <c r="DC52" s="580">
        <f t="shared" si="14"/>
        <v>0</v>
      </c>
      <c r="DD52" s="580">
        <f t="shared" si="14"/>
        <v>0</v>
      </c>
      <c r="DE52" s="580">
        <f t="shared" si="14"/>
        <v>0</v>
      </c>
      <c r="DF52" s="580">
        <f t="shared" si="14"/>
        <v>0</v>
      </c>
      <c r="DG52" s="96"/>
      <c r="DH52" s="50"/>
      <c r="DI52" s="146"/>
      <c r="DJ52" s="96"/>
      <c r="DK52" s="96"/>
      <c r="DL52" s="96"/>
      <c r="DM52" s="96"/>
      <c r="DN52" s="96"/>
      <c r="DO52" s="96"/>
      <c r="DP52" s="96"/>
      <c r="DQ52" s="96"/>
      <c r="DR52" s="96"/>
      <c r="DS52" s="96"/>
      <c r="DT52" s="96"/>
      <c r="DU52" s="96"/>
      <c r="DV52" s="96"/>
      <c r="DW52" s="96"/>
      <c r="DX52" s="96"/>
      <c r="DY52" s="96"/>
      <c r="DZ52" s="96"/>
      <c r="EA52" s="96"/>
      <c r="EB52" s="96"/>
      <c r="EC52" s="96"/>
      <c r="ED52" s="96"/>
      <c r="EE52" s="96"/>
      <c r="EF52" s="96"/>
      <c r="EG52" s="96"/>
    </row>
    <row r="53" spans="1:137" s="47" customFormat="1" ht="37.5" customHeight="1">
      <c r="A53" s="46"/>
      <c r="B53" s="46"/>
      <c r="C53" s="865" t="s">
        <v>48</v>
      </c>
      <c r="D53" s="865"/>
      <c r="E53" s="865"/>
      <c r="F53" s="216">
        <v>0</v>
      </c>
      <c r="G53" s="46"/>
      <c r="H53" s="33"/>
      <c r="I53" s="33"/>
      <c r="J53" s="46"/>
      <c r="K53" s="96"/>
      <c r="U53" s="96"/>
      <c r="AE53" s="96"/>
      <c r="AO53" s="96"/>
      <c r="AY53" s="96"/>
      <c r="BI53" s="96"/>
      <c r="BS53" s="96"/>
      <c r="CC53" s="96"/>
      <c r="CM53" s="96"/>
      <c r="CW53" s="96"/>
      <c r="DG53" s="96"/>
      <c r="DH53" s="50"/>
      <c r="DI53" s="14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row>
    <row r="54" spans="1:137" s="47" customFormat="1" ht="38.1" customHeight="1" thickBot="1">
      <c r="A54" s="46"/>
      <c r="B54" s="291" t="str">
        <f>Weighting!C39</f>
        <v>HW 6.0</v>
      </c>
      <c r="C54" s="876" t="str">
        <f>Weighting!D39</f>
        <v>RADON - MEASURED LEVELS</v>
      </c>
      <c r="D54" s="877"/>
      <c r="E54" s="877"/>
      <c r="F54" s="287"/>
      <c r="G54" s="46"/>
      <c r="H54" s="33"/>
      <c r="I54" s="33"/>
      <c r="J54" s="46"/>
      <c r="K54" s="96"/>
      <c r="U54" s="96"/>
      <c r="AE54" s="96"/>
      <c r="AO54" s="96"/>
      <c r="AY54" s="96"/>
      <c r="BI54" s="96"/>
      <c r="BS54" s="96"/>
      <c r="CC54" s="96"/>
      <c r="CM54" s="96"/>
      <c r="CW54" s="96"/>
      <c r="DG54" s="96"/>
      <c r="DH54" s="50"/>
      <c r="DI54" s="146"/>
      <c r="DJ54" s="96"/>
      <c r="DK54" s="96"/>
      <c r="DL54" s="96"/>
      <c r="DM54" s="96"/>
      <c r="DN54" s="96"/>
      <c r="DO54" s="96"/>
      <c r="DP54" s="96"/>
      <c r="DQ54" s="96"/>
      <c r="DR54" s="96"/>
      <c r="DS54" s="96"/>
      <c r="DT54" s="96"/>
      <c r="DU54" s="96"/>
      <c r="DV54" s="96"/>
      <c r="DW54" s="96"/>
      <c r="DX54" s="96"/>
      <c r="DY54" s="96"/>
      <c r="DZ54" s="96"/>
      <c r="EA54" s="96"/>
      <c r="EB54" s="96"/>
      <c r="EC54" s="96"/>
      <c r="ED54" s="96"/>
      <c r="EE54" s="96"/>
      <c r="EF54" s="96"/>
      <c r="EG54" s="96"/>
    </row>
    <row r="55" spans="1:137" s="47" customFormat="1" ht="38.1" customHeight="1" thickBot="1">
      <c r="A55" s="46"/>
      <c r="B55" s="46"/>
      <c r="C55" s="856" t="s">
        <v>799</v>
      </c>
      <c r="D55" s="856"/>
      <c r="E55" s="856"/>
      <c r="F55" s="215">
        <v>2</v>
      </c>
      <c r="G55" s="32"/>
      <c r="H55" s="33"/>
      <c r="I55" s="128">
        <v>0</v>
      </c>
      <c r="J55" s="46"/>
      <c r="K55" s="139">
        <f>$I$55</f>
        <v>0</v>
      </c>
      <c r="L55" s="139">
        <f t="shared" ref="L55:O55" si="15">$I$55</f>
        <v>0</v>
      </c>
      <c r="M55" s="139">
        <f t="shared" si="15"/>
        <v>0</v>
      </c>
      <c r="N55" s="139">
        <f t="shared" si="15"/>
        <v>0</v>
      </c>
      <c r="O55" s="139">
        <f t="shared" si="15"/>
        <v>0</v>
      </c>
      <c r="P55" s="139">
        <f t="shared" ref="P55:BW55" si="16">N55</f>
        <v>0</v>
      </c>
      <c r="Q55" s="139">
        <f t="shared" si="16"/>
        <v>0</v>
      </c>
      <c r="R55" s="139">
        <f t="shared" si="16"/>
        <v>0</v>
      </c>
      <c r="S55" s="139">
        <f t="shared" si="16"/>
        <v>0</v>
      </c>
      <c r="T55" s="139">
        <f t="shared" si="16"/>
        <v>0</v>
      </c>
      <c r="U55" s="139">
        <f t="shared" si="16"/>
        <v>0</v>
      </c>
      <c r="V55" s="139">
        <f t="shared" si="16"/>
        <v>0</v>
      </c>
      <c r="W55" s="139">
        <f t="shared" si="16"/>
        <v>0</v>
      </c>
      <c r="X55" s="139">
        <f t="shared" si="16"/>
        <v>0</v>
      </c>
      <c r="Y55" s="139">
        <f t="shared" si="16"/>
        <v>0</v>
      </c>
      <c r="Z55" s="139">
        <f t="shared" si="16"/>
        <v>0</v>
      </c>
      <c r="AA55" s="139">
        <f t="shared" si="16"/>
        <v>0</v>
      </c>
      <c r="AB55" s="139">
        <f t="shared" si="16"/>
        <v>0</v>
      </c>
      <c r="AC55" s="139">
        <f t="shared" si="16"/>
        <v>0</v>
      </c>
      <c r="AD55" s="139">
        <f t="shared" si="16"/>
        <v>0</v>
      </c>
      <c r="AE55" s="139">
        <f t="shared" si="16"/>
        <v>0</v>
      </c>
      <c r="AF55" s="139">
        <f t="shared" si="16"/>
        <v>0</v>
      </c>
      <c r="AG55" s="139">
        <f t="shared" si="16"/>
        <v>0</v>
      </c>
      <c r="AH55" s="139">
        <f t="shared" si="16"/>
        <v>0</v>
      </c>
      <c r="AI55" s="139">
        <f t="shared" si="16"/>
        <v>0</v>
      </c>
      <c r="AJ55" s="139">
        <f t="shared" si="16"/>
        <v>0</v>
      </c>
      <c r="AK55" s="139">
        <f t="shared" si="16"/>
        <v>0</v>
      </c>
      <c r="AL55" s="139">
        <f t="shared" si="16"/>
        <v>0</v>
      </c>
      <c r="AM55" s="139">
        <f t="shared" si="16"/>
        <v>0</v>
      </c>
      <c r="AN55" s="139">
        <f t="shared" si="16"/>
        <v>0</v>
      </c>
      <c r="AO55" s="139">
        <f t="shared" si="16"/>
        <v>0</v>
      </c>
      <c r="AP55" s="139">
        <f t="shared" si="16"/>
        <v>0</v>
      </c>
      <c r="AQ55" s="139">
        <f t="shared" si="16"/>
        <v>0</v>
      </c>
      <c r="AR55" s="139">
        <f t="shared" si="16"/>
        <v>0</v>
      </c>
      <c r="AS55" s="139">
        <f t="shared" si="16"/>
        <v>0</v>
      </c>
      <c r="AT55" s="139">
        <f t="shared" si="16"/>
        <v>0</v>
      </c>
      <c r="AU55" s="139">
        <f t="shared" si="16"/>
        <v>0</v>
      </c>
      <c r="AV55" s="139">
        <f t="shared" si="16"/>
        <v>0</v>
      </c>
      <c r="AW55" s="139">
        <f t="shared" si="16"/>
        <v>0</v>
      </c>
      <c r="AX55" s="139">
        <f t="shared" si="16"/>
        <v>0</v>
      </c>
      <c r="AY55" s="139">
        <f t="shared" si="16"/>
        <v>0</v>
      </c>
      <c r="AZ55" s="139">
        <f t="shared" si="16"/>
        <v>0</v>
      </c>
      <c r="BA55" s="139">
        <f t="shared" si="16"/>
        <v>0</v>
      </c>
      <c r="BB55" s="139">
        <f t="shared" si="16"/>
        <v>0</v>
      </c>
      <c r="BC55" s="139">
        <f t="shared" si="16"/>
        <v>0</v>
      </c>
      <c r="BD55" s="139">
        <f t="shared" si="16"/>
        <v>0</v>
      </c>
      <c r="BE55" s="139">
        <f t="shared" si="16"/>
        <v>0</v>
      </c>
      <c r="BF55" s="139">
        <f t="shared" si="16"/>
        <v>0</v>
      </c>
      <c r="BG55" s="139">
        <f t="shared" si="16"/>
        <v>0</v>
      </c>
      <c r="BH55" s="139">
        <f t="shared" si="16"/>
        <v>0</v>
      </c>
      <c r="BI55" s="139">
        <f t="shared" si="16"/>
        <v>0</v>
      </c>
      <c r="BJ55" s="139">
        <f t="shared" si="16"/>
        <v>0</v>
      </c>
      <c r="BK55" s="139">
        <f t="shared" si="16"/>
        <v>0</v>
      </c>
      <c r="BL55" s="139">
        <f t="shared" si="16"/>
        <v>0</v>
      </c>
      <c r="BM55" s="139">
        <f t="shared" si="16"/>
        <v>0</v>
      </c>
      <c r="BN55" s="139">
        <f t="shared" si="16"/>
        <v>0</v>
      </c>
      <c r="BO55" s="139">
        <f t="shared" si="16"/>
        <v>0</v>
      </c>
      <c r="BP55" s="139">
        <f t="shared" si="16"/>
        <v>0</v>
      </c>
      <c r="BQ55" s="139">
        <f t="shared" si="16"/>
        <v>0</v>
      </c>
      <c r="BR55" s="139">
        <f t="shared" si="16"/>
        <v>0</v>
      </c>
      <c r="BS55" s="139">
        <f t="shared" si="16"/>
        <v>0</v>
      </c>
      <c r="BT55" s="139">
        <f t="shared" si="16"/>
        <v>0</v>
      </c>
      <c r="BU55" s="139">
        <f t="shared" si="16"/>
        <v>0</v>
      </c>
      <c r="BV55" s="139">
        <f t="shared" si="16"/>
        <v>0</v>
      </c>
      <c r="BW55" s="139">
        <f t="shared" si="16"/>
        <v>0</v>
      </c>
      <c r="BX55" s="139">
        <f t="shared" ref="BX55:DF55" si="17">BV55</f>
        <v>0</v>
      </c>
      <c r="BY55" s="139">
        <f t="shared" si="17"/>
        <v>0</v>
      </c>
      <c r="BZ55" s="139">
        <f t="shared" si="17"/>
        <v>0</v>
      </c>
      <c r="CA55" s="139">
        <f t="shared" si="17"/>
        <v>0</v>
      </c>
      <c r="CB55" s="139">
        <f t="shared" si="17"/>
        <v>0</v>
      </c>
      <c r="CC55" s="139">
        <f t="shared" si="17"/>
        <v>0</v>
      </c>
      <c r="CD55" s="139">
        <f t="shared" si="17"/>
        <v>0</v>
      </c>
      <c r="CE55" s="139">
        <f t="shared" si="17"/>
        <v>0</v>
      </c>
      <c r="CF55" s="139">
        <f t="shared" si="17"/>
        <v>0</v>
      </c>
      <c r="CG55" s="139">
        <f t="shared" si="17"/>
        <v>0</v>
      </c>
      <c r="CH55" s="139">
        <f t="shared" si="17"/>
        <v>0</v>
      </c>
      <c r="CI55" s="139">
        <f t="shared" si="17"/>
        <v>0</v>
      </c>
      <c r="CJ55" s="139">
        <f t="shared" si="17"/>
        <v>0</v>
      </c>
      <c r="CK55" s="139">
        <f t="shared" si="17"/>
        <v>0</v>
      </c>
      <c r="CL55" s="139">
        <f t="shared" si="17"/>
        <v>0</v>
      </c>
      <c r="CM55" s="139">
        <f t="shared" si="17"/>
        <v>0</v>
      </c>
      <c r="CN55" s="139">
        <f t="shared" si="17"/>
        <v>0</v>
      </c>
      <c r="CO55" s="139">
        <f t="shared" si="17"/>
        <v>0</v>
      </c>
      <c r="CP55" s="139">
        <f t="shared" si="17"/>
        <v>0</v>
      </c>
      <c r="CQ55" s="139">
        <f t="shared" si="17"/>
        <v>0</v>
      </c>
      <c r="CR55" s="139">
        <f t="shared" si="17"/>
        <v>0</v>
      </c>
      <c r="CS55" s="139">
        <f t="shared" si="17"/>
        <v>0</v>
      </c>
      <c r="CT55" s="139">
        <f t="shared" si="17"/>
        <v>0</v>
      </c>
      <c r="CU55" s="139">
        <f t="shared" si="17"/>
        <v>0</v>
      </c>
      <c r="CV55" s="139">
        <f t="shared" si="17"/>
        <v>0</v>
      </c>
      <c r="CW55" s="139">
        <f t="shared" si="17"/>
        <v>0</v>
      </c>
      <c r="CX55" s="139">
        <f t="shared" si="17"/>
        <v>0</v>
      </c>
      <c r="CY55" s="139">
        <f t="shared" si="17"/>
        <v>0</v>
      </c>
      <c r="CZ55" s="139">
        <f t="shared" si="17"/>
        <v>0</v>
      </c>
      <c r="DA55" s="139">
        <f t="shared" si="17"/>
        <v>0</v>
      </c>
      <c r="DB55" s="139">
        <f t="shared" si="17"/>
        <v>0</v>
      </c>
      <c r="DC55" s="139">
        <f t="shared" si="17"/>
        <v>0</v>
      </c>
      <c r="DD55" s="139">
        <f t="shared" si="17"/>
        <v>0</v>
      </c>
      <c r="DE55" s="139">
        <f t="shared" si="17"/>
        <v>0</v>
      </c>
      <c r="DF55" s="139">
        <f t="shared" si="17"/>
        <v>0</v>
      </c>
      <c r="DG55" s="96"/>
      <c r="DH55" s="50"/>
      <c r="DI55" s="146"/>
      <c r="DJ55" s="96"/>
      <c r="DK55" s="96"/>
      <c r="DL55" s="96"/>
      <c r="DM55" s="96"/>
      <c r="DN55" s="96"/>
      <c r="DO55" s="96"/>
      <c r="DP55" s="96"/>
      <c r="DQ55" s="96"/>
      <c r="DR55" s="96"/>
      <c r="DS55" s="96"/>
      <c r="DT55" s="96"/>
      <c r="DU55" s="96"/>
      <c r="DV55" s="96"/>
      <c r="DW55" s="96"/>
      <c r="DX55" s="96"/>
      <c r="DY55" s="96"/>
      <c r="DZ55" s="96"/>
      <c r="EA55" s="96"/>
      <c r="EB55" s="96"/>
      <c r="EC55" s="96"/>
      <c r="ED55" s="96"/>
      <c r="EE55" s="96"/>
      <c r="EF55" s="96"/>
      <c r="EG55" s="96"/>
    </row>
    <row r="56" spans="1:137" s="47" customFormat="1" ht="38.1" customHeight="1">
      <c r="A56" s="46"/>
      <c r="B56" s="46"/>
      <c r="C56" s="44"/>
      <c r="D56" s="44"/>
      <c r="E56" s="44"/>
      <c r="F56" s="271">
        <v>0</v>
      </c>
      <c r="G56" s="46"/>
      <c r="H56" s="33"/>
      <c r="I56" s="33"/>
      <c r="J56" s="46"/>
      <c r="K56" s="96"/>
      <c r="U56" s="96"/>
      <c r="AE56" s="96"/>
      <c r="AO56" s="96"/>
      <c r="AY56" s="96"/>
      <c r="BI56" s="96"/>
      <c r="BS56" s="96"/>
      <c r="CC56" s="96"/>
      <c r="CM56" s="96"/>
      <c r="CW56" s="96"/>
      <c r="DG56" s="96"/>
      <c r="DH56" s="50"/>
      <c r="DI56" s="146"/>
      <c r="DJ56" s="96"/>
      <c r="DK56" s="96"/>
      <c r="DL56" s="96"/>
      <c r="DM56" s="96"/>
      <c r="DN56" s="96"/>
      <c r="DO56" s="96"/>
      <c r="DP56" s="96"/>
      <c r="DQ56" s="96"/>
      <c r="DR56" s="96"/>
      <c r="DS56" s="96"/>
      <c r="DT56" s="96"/>
      <c r="DU56" s="96"/>
      <c r="DV56" s="96"/>
      <c r="DW56" s="96"/>
      <c r="DX56" s="96"/>
      <c r="DY56" s="96"/>
      <c r="DZ56" s="96"/>
      <c r="EA56" s="96"/>
      <c r="EB56" s="96"/>
      <c r="EC56" s="96"/>
      <c r="ED56" s="96"/>
      <c r="EE56" s="96"/>
      <c r="EF56" s="96"/>
      <c r="EG56" s="96"/>
    </row>
    <row r="57" spans="1:137" s="47" customFormat="1" ht="38.1" customHeight="1" thickBot="1">
      <c r="A57" s="46"/>
      <c r="B57" s="292" t="str">
        <f>Weighting!C40</f>
        <v>HW 7.0</v>
      </c>
      <c r="C57" s="878" t="str">
        <f>Weighting!D40</f>
        <v>DRINKING WATER QUALITY</v>
      </c>
      <c r="D57" s="879"/>
      <c r="E57" s="879"/>
      <c r="F57" s="880"/>
      <c r="G57" s="46"/>
      <c r="H57" s="33"/>
      <c r="I57" s="33"/>
      <c r="J57" s="46"/>
      <c r="K57" s="96"/>
      <c r="U57" s="96"/>
      <c r="AE57" s="96"/>
      <c r="AO57" s="96"/>
      <c r="AY57" s="96"/>
      <c r="BI57" s="96"/>
      <c r="BS57" s="96"/>
      <c r="CC57" s="96"/>
      <c r="CM57" s="96"/>
      <c r="CW57" s="96"/>
      <c r="DG57" s="96"/>
      <c r="DH57" s="50"/>
      <c r="DI57" s="146"/>
      <c r="DJ57" s="96"/>
      <c r="DK57" s="96"/>
      <c r="DL57" s="96"/>
      <c r="DM57" s="96"/>
      <c r="DN57" s="96"/>
      <c r="DO57" s="96"/>
      <c r="DP57" s="96"/>
      <c r="DQ57" s="96"/>
      <c r="DR57" s="96"/>
      <c r="DS57" s="96"/>
      <c r="DT57" s="96"/>
      <c r="DU57" s="96"/>
      <c r="DV57" s="96"/>
      <c r="DW57" s="96"/>
      <c r="DX57" s="96"/>
      <c r="DY57" s="96"/>
      <c r="DZ57" s="96"/>
      <c r="EA57" s="96"/>
      <c r="EB57" s="96"/>
      <c r="EC57" s="96"/>
      <c r="ED57" s="96"/>
      <c r="EE57" s="96"/>
      <c r="EF57" s="96"/>
      <c r="EG57" s="96"/>
    </row>
    <row r="58" spans="1:137" s="47" customFormat="1" ht="38.1" customHeight="1" thickBot="1">
      <c r="A58" s="46"/>
      <c r="B58" s="46"/>
      <c r="C58" s="856" t="s">
        <v>800</v>
      </c>
      <c r="D58" s="856"/>
      <c r="E58" s="856"/>
      <c r="F58" s="215">
        <v>1</v>
      </c>
      <c r="G58" s="32"/>
      <c r="H58" s="33"/>
      <c r="I58" s="128">
        <v>0</v>
      </c>
      <c r="J58" s="46"/>
      <c r="K58" s="139">
        <f>$I$58</f>
        <v>0</v>
      </c>
      <c r="L58" s="139">
        <f t="shared" ref="L58:O58" si="18">$I$58</f>
        <v>0</v>
      </c>
      <c r="M58" s="139">
        <f t="shared" si="18"/>
        <v>0</v>
      </c>
      <c r="N58" s="139">
        <f t="shared" si="18"/>
        <v>0</v>
      </c>
      <c r="O58" s="139">
        <f t="shared" si="18"/>
        <v>0</v>
      </c>
      <c r="P58" s="139">
        <f t="shared" ref="P58:BW58" si="19">N58</f>
        <v>0</v>
      </c>
      <c r="Q58" s="139">
        <f t="shared" si="19"/>
        <v>0</v>
      </c>
      <c r="R58" s="139">
        <f t="shared" si="19"/>
        <v>0</v>
      </c>
      <c r="S58" s="139">
        <f t="shared" si="19"/>
        <v>0</v>
      </c>
      <c r="T58" s="139">
        <f t="shared" si="19"/>
        <v>0</v>
      </c>
      <c r="U58" s="139">
        <f t="shared" si="19"/>
        <v>0</v>
      </c>
      <c r="V58" s="139">
        <f t="shared" si="19"/>
        <v>0</v>
      </c>
      <c r="W58" s="139">
        <f t="shared" si="19"/>
        <v>0</v>
      </c>
      <c r="X58" s="139">
        <f t="shared" si="19"/>
        <v>0</v>
      </c>
      <c r="Y58" s="139">
        <f t="shared" si="19"/>
        <v>0</v>
      </c>
      <c r="Z58" s="139">
        <f t="shared" si="19"/>
        <v>0</v>
      </c>
      <c r="AA58" s="139">
        <f t="shared" si="19"/>
        <v>0</v>
      </c>
      <c r="AB58" s="139">
        <f t="shared" si="19"/>
        <v>0</v>
      </c>
      <c r="AC58" s="139">
        <f t="shared" si="19"/>
        <v>0</v>
      </c>
      <c r="AD58" s="139">
        <f t="shared" si="19"/>
        <v>0</v>
      </c>
      <c r="AE58" s="139">
        <f t="shared" si="19"/>
        <v>0</v>
      </c>
      <c r="AF58" s="139">
        <f t="shared" si="19"/>
        <v>0</v>
      </c>
      <c r="AG58" s="139">
        <f t="shared" si="19"/>
        <v>0</v>
      </c>
      <c r="AH58" s="139">
        <f t="shared" si="19"/>
        <v>0</v>
      </c>
      <c r="AI58" s="139">
        <f t="shared" si="19"/>
        <v>0</v>
      </c>
      <c r="AJ58" s="139">
        <f t="shared" si="19"/>
        <v>0</v>
      </c>
      <c r="AK58" s="139">
        <f t="shared" si="19"/>
        <v>0</v>
      </c>
      <c r="AL58" s="139">
        <f t="shared" si="19"/>
        <v>0</v>
      </c>
      <c r="AM58" s="139">
        <f t="shared" si="19"/>
        <v>0</v>
      </c>
      <c r="AN58" s="139">
        <f t="shared" si="19"/>
        <v>0</v>
      </c>
      <c r="AO58" s="139">
        <f t="shared" si="19"/>
        <v>0</v>
      </c>
      <c r="AP58" s="139">
        <f t="shared" si="19"/>
        <v>0</v>
      </c>
      <c r="AQ58" s="139">
        <f t="shared" si="19"/>
        <v>0</v>
      </c>
      <c r="AR58" s="139">
        <f t="shared" si="19"/>
        <v>0</v>
      </c>
      <c r="AS58" s="139">
        <f t="shared" si="19"/>
        <v>0</v>
      </c>
      <c r="AT58" s="139">
        <f t="shared" si="19"/>
        <v>0</v>
      </c>
      <c r="AU58" s="139">
        <f t="shared" si="19"/>
        <v>0</v>
      </c>
      <c r="AV58" s="139">
        <f t="shared" si="19"/>
        <v>0</v>
      </c>
      <c r="AW58" s="139">
        <f t="shared" si="19"/>
        <v>0</v>
      </c>
      <c r="AX58" s="139">
        <f t="shared" si="19"/>
        <v>0</v>
      </c>
      <c r="AY58" s="139">
        <f t="shared" si="19"/>
        <v>0</v>
      </c>
      <c r="AZ58" s="139">
        <f t="shared" si="19"/>
        <v>0</v>
      </c>
      <c r="BA58" s="139">
        <f t="shared" si="19"/>
        <v>0</v>
      </c>
      <c r="BB58" s="139">
        <f t="shared" si="19"/>
        <v>0</v>
      </c>
      <c r="BC58" s="139">
        <f t="shared" si="19"/>
        <v>0</v>
      </c>
      <c r="BD58" s="139">
        <f t="shared" si="19"/>
        <v>0</v>
      </c>
      <c r="BE58" s="139">
        <f t="shared" si="19"/>
        <v>0</v>
      </c>
      <c r="BF58" s="139">
        <f t="shared" si="19"/>
        <v>0</v>
      </c>
      <c r="BG58" s="139">
        <f t="shared" si="19"/>
        <v>0</v>
      </c>
      <c r="BH58" s="139">
        <f t="shared" si="19"/>
        <v>0</v>
      </c>
      <c r="BI58" s="139">
        <f t="shared" si="19"/>
        <v>0</v>
      </c>
      <c r="BJ58" s="139">
        <f t="shared" si="19"/>
        <v>0</v>
      </c>
      <c r="BK58" s="139">
        <f t="shared" si="19"/>
        <v>0</v>
      </c>
      <c r="BL58" s="139">
        <f t="shared" si="19"/>
        <v>0</v>
      </c>
      <c r="BM58" s="139">
        <f t="shared" si="19"/>
        <v>0</v>
      </c>
      <c r="BN58" s="139">
        <f t="shared" si="19"/>
        <v>0</v>
      </c>
      <c r="BO58" s="139">
        <f t="shared" si="19"/>
        <v>0</v>
      </c>
      <c r="BP58" s="139">
        <f t="shared" si="19"/>
        <v>0</v>
      </c>
      <c r="BQ58" s="139">
        <f t="shared" si="19"/>
        <v>0</v>
      </c>
      <c r="BR58" s="139">
        <f t="shared" si="19"/>
        <v>0</v>
      </c>
      <c r="BS58" s="139">
        <f t="shared" si="19"/>
        <v>0</v>
      </c>
      <c r="BT58" s="139">
        <f t="shared" si="19"/>
        <v>0</v>
      </c>
      <c r="BU58" s="139">
        <f t="shared" si="19"/>
        <v>0</v>
      </c>
      <c r="BV58" s="139">
        <f t="shared" si="19"/>
        <v>0</v>
      </c>
      <c r="BW58" s="139">
        <f t="shared" si="19"/>
        <v>0</v>
      </c>
      <c r="BX58" s="139">
        <f t="shared" ref="BX58:DF58" si="20">BV58</f>
        <v>0</v>
      </c>
      <c r="BY58" s="139">
        <f t="shared" si="20"/>
        <v>0</v>
      </c>
      <c r="BZ58" s="139">
        <f t="shared" si="20"/>
        <v>0</v>
      </c>
      <c r="CA58" s="139">
        <f t="shared" si="20"/>
        <v>0</v>
      </c>
      <c r="CB58" s="139">
        <f t="shared" si="20"/>
        <v>0</v>
      </c>
      <c r="CC58" s="139">
        <f t="shared" si="20"/>
        <v>0</v>
      </c>
      <c r="CD58" s="139">
        <f t="shared" si="20"/>
        <v>0</v>
      </c>
      <c r="CE58" s="139">
        <f t="shared" si="20"/>
        <v>0</v>
      </c>
      <c r="CF58" s="139">
        <f t="shared" si="20"/>
        <v>0</v>
      </c>
      <c r="CG58" s="139">
        <f t="shared" si="20"/>
        <v>0</v>
      </c>
      <c r="CH58" s="139">
        <f t="shared" si="20"/>
        <v>0</v>
      </c>
      <c r="CI58" s="139">
        <f t="shared" si="20"/>
        <v>0</v>
      </c>
      <c r="CJ58" s="139">
        <f t="shared" si="20"/>
        <v>0</v>
      </c>
      <c r="CK58" s="139">
        <f t="shared" si="20"/>
        <v>0</v>
      </c>
      <c r="CL58" s="139">
        <f t="shared" si="20"/>
        <v>0</v>
      </c>
      <c r="CM58" s="139">
        <f t="shared" si="20"/>
        <v>0</v>
      </c>
      <c r="CN58" s="139">
        <f t="shared" si="20"/>
        <v>0</v>
      </c>
      <c r="CO58" s="139">
        <f t="shared" si="20"/>
        <v>0</v>
      </c>
      <c r="CP58" s="139">
        <f t="shared" si="20"/>
        <v>0</v>
      </c>
      <c r="CQ58" s="139">
        <f t="shared" si="20"/>
        <v>0</v>
      </c>
      <c r="CR58" s="139">
        <f t="shared" si="20"/>
        <v>0</v>
      </c>
      <c r="CS58" s="139">
        <f t="shared" si="20"/>
        <v>0</v>
      </c>
      <c r="CT58" s="139">
        <f t="shared" si="20"/>
        <v>0</v>
      </c>
      <c r="CU58" s="139">
        <f t="shared" si="20"/>
        <v>0</v>
      </c>
      <c r="CV58" s="139">
        <f t="shared" si="20"/>
        <v>0</v>
      </c>
      <c r="CW58" s="139">
        <f t="shared" si="20"/>
        <v>0</v>
      </c>
      <c r="CX58" s="139">
        <f t="shared" si="20"/>
        <v>0</v>
      </c>
      <c r="CY58" s="139">
        <f t="shared" si="20"/>
        <v>0</v>
      </c>
      <c r="CZ58" s="139">
        <f t="shared" si="20"/>
        <v>0</v>
      </c>
      <c r="DA58" s="139">
        <f t="shared" si="20"/>
        <v>0</v>
      </c>
      <c r="DB58" s="139">
        <f t="shared" si="20"/>
        <v>0</v>
      </c>
      <c r="DC58" s="139">
        <f t="shared" si="20"/>
        <v>0</v>
      </c>
      <c r="DD58" s="139">
        <f t="shared" si="20"/>
        <v>0</v>
      </c>
      <c r="DE58" s="139">
        <f t="shared" si="20"/>
        <v>0</v>
      </c>
      <c r="DF58" s="139">
        <f t="shared" si="20"/>
        <v>0</v>
      </c>
      <c r="DG58" s="96"/>
      <c r="DH58" s="50"/>
      <c r="DI58" s="146"/>
      <c r="DJ58" s="96"/>
      <c r="DK58" s="96"/>
      <c r="DL58" s="96"/>
      <c r="DM58" s="96"/>
      <c r="DN58" s="96"/>
      <c r="DO58" s="96"/>
      <c r="DP58" s="96"/>
      <c r="DQ58" s="96"/>
      <c r="DR58" s="96"/>
      <c r="DS58" s="96"/>
      <c r="DT58" s="96"/>
      <c r="DU58" s="96"/>
      <c r="DV58" s="96"/>
      <c r="DW58" s="96"/>
      <c r="DX58" s="96"/>
      <c r="DY58" s="96"/>
      <c r="DZ58" s="96"/>
      <c r="EA58" s="96"/>
      <c r="EB58" s="96"/>
      <c r="EC58" s="96"/>
      <c r="ED58" s="96"/>
      <c r="EE58" s="96"/>
      <c r="EF58" s="96"/>
      <c r="EG58" s="96"/>
    </row>
    <row r="59" spans="1:137" s="47" customFormat="1" ht="38.1" customHeight="1">
      <c r="A59" s="46"/>
      <c r="B59" s="46"/>
      <c r="C59" s="44"/>
      <c r="D59" s="44"/>
      <c r="E59" s="44"/>
      <c r="F59" s="42">
        <v>0</v>
      </c>
      <c r="G59" s="46"/>
      <c r="H59" s="33"/>
      <c r="I59" s="33"/>
      <c r="J59" s="46"/>
      <c r="K59" s="96"/>
      <c r="U59" s="96"/>
      <c r="AE59" s="96"/>
      <c r="AO59" s="96"/>
      <c r="AY59" s="96"/>
      <c r="BI59" s="96"/>
      <c r="BS59" s="96"/>
      <c r="CC59" s="96"/>
      <c r="CM59" s="96"/>
      <c r="CW59" s="96"/>
      <c r="DG59" s="96"/>
      <c r="DH59" s="50"/>
      <c r="DI59" s="146"/>
      <c r="DJ59" s="96"/>
      <c r="DK59" s="96"/>
      <c r="DL59" s="96"/>
      <c r="DM59" s="96"/>
      <c r="DN59" s="96"/>
      <c r="DO59" s="96"/>
      <c r="DP59" s="96"/>
      <c r="DQ59" s="96"/>
      <c r="DR59" s="96"/>
      <c r="DS59" s="96"/>
      <c r="DT59" s="96"/>
      <c r="DU59" s="96"/>
      <c r="DV59" s="96"/>
      <c r="DW59" s="96"/>
      <c r="DX59" s="96"/>
      <c r="DY59" s="96"/>
      <c r="DZ59" s="96"/>
      <c r="EA59" s="96"/>
      <c r="EB59" s="96"/>
      <c r="EC59" s="96"/>
      <c r="ED59" s="96"/>
      <c r="EE59" s="96"/>
      <c r="EF59" s="96"/>
      <c r="EG59" s="96"/>
    </row>
    <row r="60" spans="1:137" ht="27" customHeight="1">
      <c r="A60" s="32"/>
      <c r="B60" s="232" t="str">
        <f>Weighting!C41</f>
        <v>HW 8.0</v>
      </c>
      <c r="C60" s="882" t="str">
        <f>Weighting!D41</f>
        <v>WALKABLE NEIGHBOURHOOD</v>
      </c>
      <c r="D60" s="882"/>
      <c r="E60" s="882"/>
      <c r="F60" s="230"/>
      <c r="G60" s="32"/>
      <c r="H60" s="32"/>
      <c r="I60" s="32"/>
      <c r="J60" s="51"/>
      <c r="K60" s="134">
        <f t="shared" ref="K60:AP60" si="21">K61*$H$79</f>
        <v>0</v>
      </c>
      <c r="L60" s="134">
        <f t="shared" si="21"/>
        <v>0</v>
      </c>
      <c r="M60" s="134">
        <f t="shared" si="21"/>
        <v>0</v>
      </c>
      <c r="N60" s="134">
        <f t="shared" si="21"/>
        <v>0</v>
      </c>
      <c r="O60" s="134">
        <f t="shared" si="21"/>
        <v>0</v>
      </c>
      <c r="P60" s="134">
        <f t="shared" si="21"/>
        <v>0</v>
      </c>
      <c r="Q60" s="134">
        <f t="shared" si="21"/>
        <v>0</v>
      </c>
      <c r="R60" s="134">
        <f t="shared" si="21"/>
        <v>0</v>
      </c>
      <c r="S60" s="134">
        <f t="shared" si="21"/>
        <v>0</v>
      </c>
      <c r="T60" s="134">
        <f t="shared" si="21"/>
        <v>0</v>
      </c>
      <c r="U60" s="134">
        <f t="shared" si="21"/>
        <v>0</v>
      </c>
      <c r="V60" s="134">
        <f t="shared" si="21"/>
        <v>0</v>
      </c>
      <c r="W60" s="134">
        <f t="shared" si="21"/>
        <v>0</v>
      </c>
      <c r="X60" s="134">
        <f t="shared" si="21"/>
        <v>0</v>
      </c>
      <c r="Y60" s="134">
        <f t="shared" si="21"/>
        <v>0</v>
      </c>
      <c r="Z60" s="134">
        <f t="shared" si="21"/>
        <v>0</v>
      </c>
      <c r="AA60" s="134">
        <f t="shared" si="21"/>
        <v>0</v>
      </c>
      <c r="AB60" s="134">
        <f t="shared" si="21"/>
        <v>0</v>
      </c>
      <c r="AC60" s="134">
        <f t="shared" si="21"/>
        <v>0</v>
      </c>
      <c r="AD60" s="134">
        <f t="shared" si="21"/>
        <v>0</v>
      </c>
      <c r="AE60" s="134">
        <f t="shared" si="21"/>
        <v>0</v>
      </c>
      <c r="AF60" s="134">
        <f t="shared" si="21"/>
        <v>0</v>
      </c>
      <c r="AG60" s="134">
        <f t="shared" si="21"/>
        <v>0</v>
      </c>
      <c r="AH60" s="134">
        <f t="shared" si="21"/>
        <v>0</v>
      </c>
      <c r="AI60" s="134">
        <f t="shared" si="21"/>
        <v>0</v>
      </c>
      <c r="AJ60" s="134">
        <f t="shared" si="21"/>
        <v>0</v>
      </c>
      <c r="AK60" s="134">
        <f t="shared" si="21"/>
        <v>0</v>
      </c>
      <c r="AL60" s="134">
        <f t="shared" si="21"/>
        <v>0</v>
      </c>
      <c r="AM60" s="134">
        <f t="shared" si="21"/>
        <v>0</v>
      </c>
      <c r="AN60" s="134">
        <f t="shared" si="21"/>
        <v>0</v>
      </c>
      <c r="AO60" s="134">
        <f t="shared" si="21"/>
        <v>0</v>
      </c>
      <c r="AP60" s="134">
        <f t="shared" si="21"/>
        <v>0</v>
      </c>
      <c r="AQ60" s="134">
        <f t="shared" ref="AQ60:BV60" si="22">AQ61*$H$79</f>
        <v>0</v>
      </c>
      <c r="AR60" s="134">
        <f t="shared" si="22"/>
        <v>0</v>
      </c>
      <c r="AS60" s="134">
        <f t="shared" si="22"/>
        <v>0</v>
      </c>
      <c r="AT60" s="134">
        <f t="shared" si="22"/>
        <v>0</v>
      </c>
      <c r="AU60" s="134">
        <f t="shared" si="22"/>
        <v>0</v>
      </c>
      <c r="AV60" s="134">
        <f t="shared" si="22"/>
        <v>0</v>
      </c>
      <c r="AW60" s="134">
        <f t="shared" si="22"/>
        <v>0</v>
      </c>
      <c r="AX60" s="134">
        <f t="shared" si="22"/>
        <v>0</v>
      </c>
      <c r="AY60" s="134">
        <f t="shared" si="22"/>
        <v>0</v>
      </c>
      <c r="AZ60" s="134">
        <f t="shared" si="22"/>
        <v>0</v>
      </c>
      <c r="BA60" s="134">
        <f t="shared" si="22"/>
        <v>0</v>
      </c>
      <c r="BB60" s="134">
        <f t="shared" si="22"/>
        <v>0</v>
      </c>
      <c r="BC60" s="134">
        <f t="shared" si="22"/>
        <v>0</v>
      </c>
      <c r="BD60" s="134">
        <f t="shared" si="22"/>
        <v>0</v>
      </c>
      <c r="BE60" s="134">
        <f t="shared" si="22"/>
        <v>0</v>
      </c>
      <c r="BF60" s="134">
        <f t="shared" si="22"/>
        <v>0</v>
      </c>
      <c r="BG60" s="134">
        <f t="shared" si="22"/>
        <v>0</v>
      </c>
      <c r="BH60" s="134">
        <f t="shared" si="22"/>
        <v>0</v>
      </c>
      <c r="BI60" s="134">
        <f t="shared" si="22"/>
        <v>0</v>
      </c>
      <c r="BJ60" s="134">
        <f t="shared" si="22"/>
        <v>0</v>
      </c>
      <c r="BK60" s="134">
        <f t="shared" si="22"/>
        <v>0</v>
      </c>
      <c r="BL60" s="134">
        <f t="shared" si="22"/>
        <v>0</v>
      </c>
      <c r="BM60" s="134">
        <f t="shared" si="22"/>
        <v>0</v>
      </c>
      <c r="BN60" s="134">
        <f t="shared" si="22"/>
        <v>0</v>
      </c>
      <c r="BO60" s="134">
        <f t="shared" si="22"/>
        <v>0</v>
      </c>
      <c r="BP60" s="134">
        <f t="shared" si="22"/>
        <v>0</v>
      </c>
      <c r="BQ60" s="134">
        <f t="shared" si="22"/>
        <v>0</v>
      </c>
      <c r="BR60" s="134">
        <f t="shared" si="22"/>
        <v>0</v>
      </c>
      <c r="BS60" s="134">
        <f t="shared" si="22"/>
        <v>0</v>
      </c>
      <c r="BT60" s="134">
        <f t="shared" si="22"/>
        <v>0</v>
      </c>
      <c r="BU60" s="134">
        <f t="shared" si="22"/>
        <v>0</v>
      </c>
      <c r="BV60" s="134">
        <f t="shared" si="22"/>
        <v>0</v>
      </c>
      <c r="BW60" s="134">
        <f t="shared" ref="BW60:DB60" si="23">BW61*$H$79</f>
        <v>0</v>
      </c>
      <c r="BX60" s="134">
        <f t="shared" si="23"/>
        <v>0</v>
      </c>
      <c r="BY60" s="134">
        <f t="shared" si="23"/>
        <v>0</v>
      </c>
      <c r="BZ60" s="134">
        <f t="shared" si="23"/>
        <v>0</v>
      </c>
      <c r="CA60" s="134">
        <f t="shared" si="23"/>
        <v>0</v>
      </c>
      <c r="CB60" s="134">
        <f t="shared" si="23"/>
        <v>0</v>
      </c>
      <c r="CC60" s="134">
        <f t="shared" si="23"/>
        <v>0</v>
      </c>
      <c r="CD60" s="134">
        <f t="shared" si="23"/>
        <v>0</v>
      </c>
      <c r="CE60" s="134">
        <f t="shared" si="23"/>
        <v>0</v>
      </c>
      <c r="CF60" s="134">
        <f t="shared" si="23"/>
        <v>0</v>
      </c>
      <c r="CG60" s="134">
        <f t="shared" si="23"/>
        <v>0</v>
      </c>
      <c r="CH60" s="134">
        <f t="shared" si="23"/>
        <v>0</v>
      </c>
      <c r="CI60" s="134">
        <f t="shared" si="23"/>
        <v>0</v>
      </c>
      <c r="CJ60" s="134">
        <f t="shared" si="23"/>
        <v>0</v>
      </c>
      <c r="CK60" s="134">
        <f t="shared" si="23"/>
        <v>0</v>
      </c>
      <c r="CL60" s="134">
        <f t="shared" si="23"/>
        <v>0</v>
      </c>
      <c r="CM60" s="134">
        <f t="shared" si="23"/>
        <v>0</v>
      </c>
      <c r="CN60" s="134">
        <f t="shared" si="23"/>
        <v>0</v>
      </c>
      <c r="CO60" s="134">
        <f t="shared" si="23"/>
        <v>0</v>
      </c>
      <c r="CP60" s="134">
        <f t="shared" si="23"/>
        <v>0</v>
      </c>
      <c r="CQ60" s="134">
        <f t="shared" si="23"/>
        <v>0</v>
      </c>
      <c r="CR60" s="134">
        <f t="shared" si="23"/>
        <v>0</v>
      </c>
      <c r="CS60" s="134">
        <f t="shared" si="23"/>
        <v>0</v>
      </c>
      <c r="CT60" s="134">
        <f t="shared" si="23"/>
        <v>0</v>
      </c>
      <c r="CU60" s="134">
        <f t="shared" si="23"/>
        <v>0</v>
      </c>
      <c r="CV60" s="134">
        <f t="shared" si="23"/>
        <v>0</v>
      </c>
      <c r="CW60" s="134">
        <f t="shared" si="23"/>
        <v>0</v>
      </c>
      <c r="CX60" s="134">
        <f t="shared" si="23"/>
        <v>0</v>
      </c>
      <c r="CY60" s="134">
        <f t="shared" si="23"/>
        <v>0</v>
      </c>
      <c r="CZ60" s="134">
        <f t="shared" si="23"/>
        <v>0</v>
      </c>
      <c r="DA60" s="134">
        <f t="shared" si="23"/>
        <v>0</v>
      </c>
      <c r="DB60" s="134">
        <f t="shared" si="23"/>
        <v>0</v>
      </c>
      <c r="DC60" s="134">
        <f t="shared" ref="DC60:DF60" si="24">DC61*$H$79</f>
        <v>0</v>
      </c>
      <c r="DD60" s="134">
        <f t="shared" si="24"/>
        <v>0</v>
      </c>
      <c r="DE60" s="134">
        <f t="shared" si="24"/>
        <v>0</v>
      </c>
      <c r="DF60" s="134">
        <f t="shared" si="24"/>
        <v>0</v>
      </c>
      <c r="DG60" s="50"/>
      <c r="DH60" s="50"/>
      <c r="DI60" s="146"/>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row>
    <row r="61" spans="1:137" ht="30" customHeight="1">
      <c r="A61" s="32"/>
      <c r="B61" s="33"/>
      <c r="C61" s="870" t="s">
        <v>695</v>
      </c>
      <c r="D61" s="870"/>
      <c r="E61" s="870"/>
      <c r="F61" s="222"/>
      <c r="G61" s="49"/>
      <c r="H61" s="32"/>
      <c r="I61" s="763">
        <f>Location!F113</f>
        <v>0</v>
      </c>
      <c r="J61" s="51"/>
      <c r="K61" s="742">
        <f t="shared" ref="K61:T61" si="25">$I$61</f>
        <v>0</v>
      </c>
      <c r="L61" s="742">
        <f t="shared" si="25"/>
        <v>0</v>
      </c>
      <c r="M61" s="742">
        <f t="shared" si="25"/>
        <v>0</v>
      </c>
      <c r="N61" s="742">
        <f t="shared" si="25"/>
        <v>0</v>
      </c>
      <c r="O61" s="742">
        <f t="shared" si="25"/>
        <v>0</v>
      </c>
      <c r="P61" s="742">
        <f t="shared" si="25"/>
        <v>0</v>
      </c>
      <c r="Q61" s="742">
        <f t="shared" si="25"/>
        <v>0</v>
      </c>
      <c r="R61" s="742">
        <f t="shared" si="25"/>
        <v>0</v>
      </c>
      <c r="S61" s="742">
        <f t="shared" si="25"/>
        <v>0</v>
      </c>
      <c r="T61" s="742">
        <f t="shared" si="25"/>
        <v>0</v>
      </c>
      <c r="U61" s="742">
        <f t="shared" ref="U61:CF61" si="26">$I$61</f>
        <v>0</v>
      </c>
      <c r="V61" s="742">
        <f t="shared" si="26"/>
        <v>0</v>
      </c>
      <c r="W61" s="742">
        <f t="shared" si="26"/>
        <v>0</v>
      </c>
      <c r="X61" s="742">
        <f t="shared" si="26"/>
        <v>0</v>
      </c>
      <c r="Y61" s="742">
        <f t="shared" si="26"/>
        <v>0</v>
      </c>
      <c r="Z61" s="742">
        <f t="shared" si="26"/>
        <v>0</v>
      </c>
      <c r="AA61" s="742">
        <f t="shared" si="26"/>
        <v>0</v>
      </c>
      <c r="AB61" s="742">
        <f t="shared" si="26"/>
        <v>0</v>
      </c>
      <c r="AC61" s="742">
        <f t="shared" si="26"/>
        <v>0</v>
      </c>
      <c r="AD61" s="742">
        <f t="shared" si="26"/>
        <v>0</v>
      </c>
      <c r="AE61" s="742">
        <f t="shared" si="26"/>
        <v>0</v>
      </c>
      <c r="AF61" s="742">
        <f t="shared" si="26"/>
        <v>0</v>
      </c>
      <c r="AG61" s="742">
        <f t="shared" si="26"/>
        <v>0</v>
      </c>
      <c r="AH61" s="742">
        <f t="shared" si="26"/>
        <v>0</v>
      </c>
      <c r="AI61" s="742">
        <f t="shared" si="26"/>
        <v>0</v>
      </c>
      <c r="AJ61" s="742">
        <f t="shared" si="26"/>
        <v>0</v>
      </c>
      <c r="AK61" s="742">
        <f t="shared" si="26"/>
        <v>0</v>
      </c>
      <c r="AL61" s="742">
        <f t="shared" si="26"/>
        <v>0</v>
      </c>
      <c r="AM61" s="742">
        <f t="shared" si="26"/>
        <v>0</v>
      </c>
      <c r="AN61" s="742">
        <f t="shared" si="26"/>
        <v>0</v>
      </c>
      <c r="AO61" s="742">
        <f t="shared" si="26"/>
        <v>0</v>
      </c>
      <c r="AP61" s="742">
        <f t="shared" si="26"/>
        <v>0</v>
      </c>
      <c r="AQ61" s="742">
        <f t="shared" si="26"/>
        <v>0</v>
      </c>
      <c r="AR61" s="742">
        <f t="shared" si="26"/>
        <v>0</v>
      </c>
      <c r="AS61" s="742">
        <f t="shared" si="26"/>
        <v>0</v>
      </c>
      <c r="AT61" s="742">
        <f t="shared" si="26"/>
        <v>0</v>
      </c>
      <c r="AU61" s="742">
        <f t="shared" si="26"/>
        <v>0</v>
      </c>
      <c r="AV61" s="742">
        <f t="shared" si="26"/>
        <v>0</v>
      </c>
      <c r="AW61" s="742">
        <f t="shared" si="26"/>
        <v>0</v>
      </c>
      <c r="AX61" s="742">
        <f t="shared" si="26"/>
        <v>0</v>
      </c>
      <c r="AY61" s="742">
        <f t="shared" si="26"/>
        <v>0</v>
      </c>
      <c r="AZ61" s="742">
        <f t="shared" si="26"/>
        <v>0</v>
      </c>
      <c r="BA61" s="742">
        <f t="shared" si="26"/>
        <v>0</v>
      </c>
      <c r="BB61" s="742">
        <f t="shared" si="26"/>
        <v>0</v>
      </c>
      <c r="BC61" s="742">
        <f t="shared" si="26"/>
        <v>0</v>
      </c>
      <c r="BD61" s="742">
        <f t="shared" si="26"/>
        <v>0</v>
      </c>
      <c r="BE61" s="742">
        <f t="shared" si="26"/>
        <v>0</v>
      </c>
      <c r="BF61" s="742">
        <f t="shared" si="26"/>
        <v>0</v>
      </c>
      <c r="BG61" s="742">
        <f t="shared" si="26"/>
        <v>0</v>
      </c>
      <c r="BH61" s="742">
        <f t="shared" si="26"/>
        <v>0</v>
      </c>
      <c r="BI61" s="742">
        <f t="shared" si="26"/>
        <v>0</v>
      </c>
      <c r="BJ61" s="742">
        <f t="shared" si="26"/>
        <v>0</v>
      </c>
      <c r="BK61" s="742">
        <f t="shared" si="26"/>
        <v>0</v>
      </c>
      <c r="BL61" s="742">
        <f t="shared" si="26"/>
        <v>0</v>
      </c>
      <c r="BM61" s="742">
        <f t="shared" si="26"/>
        <v>0</v>
      </c>
      <c r="BN61" s="742">
        <f t="shared" si="26"/>
        <v>0</v>
      </c>
      <c r="BO61" s="742">
        <f t="shared" si="26"/>
        <v>0</v>
      </c>
      <c r="BP61" s="742">
        <f t="shared" si="26"/>
        <v>0</v>
      </c>
      <c r="BQ61" s="742">
        <f t="shared" si="26"/>
        <v>0</v>
      </c>
      <c r="BR61" s="742">
        <f t="shared" si="26"/>
        <v>0</v>
      </c>
      <c r="BS61" s="742">
        <f t="shared" si="26"/>
        <v>0</v>
      </c>
      <c r="BT61" s="742">
        <f t="shared" si="26"/>
        <v>0</v>
      </c>
      <c r="BU61" s="742">
        <f t="shared" si="26"/>
        <v>0</v>
      </c>
      <c r="BV61" s="742">
        <f t="shared" si="26"/>
        <v>0</v>
      </c>
      <c r="BW61" s="742">
        <f t="shared" si="26"/>
        <v>0</v>
      </c>
      <c r="BX61" s="742">
        <f t="shared" si="26"/>
        <v>0</v>
      </c>
      <c r="BY61" s="742">
        <f t="shared" si="26"/>
        <v>0</v>
      </c>
      <c r="BZ61" s="742">
        <f t="shared" si="26"/>
        <v>0</v>
      </c>
      <c r="CA61" s="742">
        <f t="shared" si="26"/>
        <v>0</v>
      </c>
      <c r="CB61" s="742">
        <f t="shared" si="26"/>
        <v>0</v>
      </c>
      <c r="CC61" s="742">
        <f t="shared" si="26"/>
        <v>0</v>
      </c>
      <c r="CD61" s="742">
        <f t="shared" si="26"/>
        <v>0</v>
      </c>
      <c r="CE61" s="742">
        <f t="shared" si="26"/>
        <v>0</v>
      </c>
      <c r="CF61" s="742">
        <f t="shared" si="26"/>
        <v>0</v>
      </c>
      <c r="CG61" s="742">
        <f t="shared" ref="CG61:DF61" si="27">$I$61</f>
        <v>0</v>
      </c>
      <c r="CH61" s="742">
        <f t="shared" si="27"/>
        <v>0</v>
      </c>
      <c r="CI61" s="742">
        <f t="shared" si="27"/>
        <v>0</v>
      </c>
      <c r="CJ61" s="742">
        <f t="shared" si="27"/>
        <v>0</v>
      </c>
      <c r="CK61" s="742">
        <f t="shared" si="27"/>
        <v>0</v>
      </c>
      <c r="CL61" s="742">
        <f t="shared" si="27"/>
        <v>0</v>
      </c>
      <c r="CM61" s="742">
        <f t="shared" si="27"/>
        <v>0</v>
      </c>
      <c r="CN61" s="742">
        <f t="shared" si="27"/>
        <v>0</v>
      </c>
      <c r="CO61" s="742">
        <f t="shared" si="27"/>
        <v>0</v>
      </c>
      <c r="CP61" s="742">
        <f t="shared" si="27"/>
        <v>0</v>
      </c>
      <c r="CQ61" s="742">
        <f t="shared" si="27"/>
        <v>0</v>
      </c>
      <c r="CR61" s="742">
        <f t="shared" si="27"/>
        <v>0</v>
      </c>
      <c r="CS61" s="742">
        <f t="shared" si="27"/>
        <v>0</v>
      </c>
      <c r="CT61" s="742">
        <f t="shared" si="27"/>
        <v>0</v>
      </c>
      <c r="CU61" s="742">
        <f t="shared" si="27"/>
        <v>0</v>
      </c>
      <c r="CV61" s="742">
        <f t="shared" si="27"/>
        <v>0</v>
      </c>
      <c r="CW61" s="742">
        <f t="shared" si="27"/>
        <v>0</v>
      </c>
      <c r="CX61" s="742">
        <f t="shared" si="27"/>
        <v>0</v>
      </c>
      <c r="CY61" s="742">
        <f t="shared" si="27"/>
        <v>0</v>
      </c>
      <c r="CZ61" s="742">
        <f t="shared" si="27"/>
        <v>0</v>
      </c>
      <c r="DA61" s="742">
        <f t="shared" si="27"/>
        <v>0</v>
      </c>
      <c r="DB61" s="742">
        <f t="shared" si="27"/>
        <v>0</v>
      </c>
      <c r="DC61" s="742">
        <f t="shared" si="27"/>
        <v>0</v>
      </c>
      <c r="DD61" s="742">
        <f t="shared" si="27"/>
        <v>0</v>
      </c>
      <c r="DE61" s="742">
        <f t="shared" si="27"/>
        <v>0</v>
      </c>
      <c r="DF61" s="742">
        <f t="shared" si="27"/>
        <v>0</v>
      </c>
      <c r="DG61" s="50"/>
      <c r="DH61" s="50"/>
      <c r="DI61" s="146"/>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row>
    <row r="62" spans="1:137" ht="3.75" customHeight="1">
      <c r="A62" s="32"/>
      <c r="B62" s="33"/>
      <c r="C62" s="223"/>
      <c r="D62" s="223"/>
      <c r="E62" s="223"/>
      <c r="F62" s="52"/>
      <c r="G62" s="49">
        <f>Location!K100</f>
        <v>0</v>
      </c>
      <c r="H62" s="32"/>
      <c r="I62" s="81"/>
      <c r="J62" s="51"/>
      <c r="K62" s="95"/>
      <c r="U62" s="95"/>
      <c r="AE62" s="95"/>
      <c r="AO62" s="95"/>
      <c r="AY62" s="95"/>
      <c r="BI62" s="95"/>
      <c r="BS62" s="95"/>
      <c r="CC62" s="95"/>
      <c r="CM62" s="95"/>
      <c r="CW62" s="95"/>
      <c r="DG62" s="50"/>
      <c r="DH62" s="50"/>
      <c r="DI62" s="146"/>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row>
    <row r="63" spans="1:137" s="47" customFormat="1" ht="20.100000000000001" customHeight="1">
      <c r="A63" s="46"/>
      <c r="B63" s="46"/>
      <c r="C63" s="869"/>
      <c r="D63" s="869"/>
      <c r="E63" s="869"/>
      <c r="F63" s="42"/>
      <c r="G63" s="46"/>
      <c r="H63" s="44"/>
      <c r="I63" s="42"/>
      <c r="J63" s="4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50"/>
      <c r="DI63" s="14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row>
    <row r="64" spans="1:137" s="41" customFormat="1" ht="30" customHeight="1">
      <c r="A64" s="33"/>
      <c r="B64" s="42"/>
      <c r="C64" s="270"/>
      <c r="D64" s="270"/>
      <c r="E64" s="270"/>
      <c r="F64" s="271">
        <v>0</v>
      </c>
      <c r="G64" s="33"/>
      <c r="H64" s="42"/>
      <c r="I64" s="42"/>
      <c r="J64" s="42"/>
      <c r="K64" s="97"/>
      <c r="M64" s="47"/>
      <c r="N64" s="47"/>
      <c r="O64" s="47"/>
      <c r="U64" s="97"/>
      <c r="W64" s="47"/>
      <c r="X64" s="47"/>
      <c r="Y64" s="47"/>
      <c r="AE64" s="97"/>
      <c r="AG64" s="47"/>
      <c r="AH64" s="47"/>
      <c r="AI64" s="47"/>
      <c r="AO64" s="97"/>
      <c r="AQ64" s="47"/>
      <c r="AR64" s="47"/>
      <c r="AS64" s="47"/>
      <c r="AY64" s="97"/>
      <c r="BA64" s="47"/>
      <c r="BB64" s="47"/>
      <c r="BC64" s="47"/>
      <c r="BI64" s="97"/>
      <c r="BK64" s="47"/>
      <c r="BL64" s="47"/>
      <c r="BM64" s="47"/>
      <c r="BS64" s="97"/>
      <c r="BU64" s="47"/>
      <c r="BV64" s="47"/>
      <c r="BW64" s="47"/>
      <c r="CC64" s="97"/>
      <c r="CE64" s="47"/>
      <c r="CF64" s="47"/>
      <c r="CG64" s="47"/>
      <c r="CM64" s="97"/>
      <c r="CO64" s="47"/>
      <c r="CP64" s="47"/>
      <c r="CQ64" s="47"/>
      <c r="CW64" s="97"/>
      <c r="CY64" s="47"/>
      <c r="CZ64" s="47"/>
      <c r="DA64" s="47"/>
      <c r="DG64" s="126"/>
      <c r="DH64" s="50"/>
      <c r="DI64" s="14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row>
    <row r="65" spans="1:137" ht="27" customHeight="1">
      <c r="A65" s="32"/>
      <c r="B65" s="212"/>
      <c r="C65" s="861" t="s">
        <v>51</v>
      </c>
      <c r="D65" s="861"/>
      <c r="E65" s="861"/>
      <c r="F65" s="217"/>
      <c r="G65" s="50"/>
      <c r="H65" s="50"/>
      <c r="I65" s="126"/>
      <c r="J65" s="32"/>
      <c r="K65" s="135">
        <f>K81</f>
        <v>0</v>
      </c>
      <c r="L65" s="135">
        <f t="shared" ref="L65:BW65" si="28">L81</f>
        <v>0</v>
      </c>
      <c r="M65" s="135">
        <f t="shared" si="28"/>
        <v>0</v>
      </c>
      <c r="N65" s="135">
        <f t="shared" si="28"/>
        <v>0</v>
      </c>
      <c r="O65" s="135">
        <f t="shared" si="28"/>
        <v>0</v>
      </c>
      <c r="P65" s="135">
        <f t="shared" si="28"/>
        <v>0</v>
      </c>
      <c r="Q65" s="135">
        <f t="shared" si="28"/>
        <v>0</v>
      </c>
      <c r="R65" s="135">
        <f t="shared" si="28"/>
        <v>0</v>
      </c>
      <c r="S65" s="135">
        <f t="shared" si="28"/>
        <v>0</v>
      </c>
      <c r="T65" s="135">
        <f t="shared" si="28"/>
        <v>0</v>
      </c>
      <c r="U65" s="135">
        <f t="shared" si="28"/>
        <v>0</v>
      </c>
      <c r="V65" s="135">
        <f t="shared" si="28"/>
        <v>0</v>
      </c>
      <c r="W65" s="135">
        <f t="shared" si="28"/>
        <v>0</v>
      </c>
      <c r="X65" s="135">
        <f t="shared" si="28"/>
        <v>0</v>
      </c>
      <c r="Y65" s="135">
        <f t="shared" si="28"/>
        <v>0</v>
      </c>
      <c r="Z65" s="135">
        <f t="shared" si="28"/>
        <v>0</v>
      </c>
      <c r="AA65" s="135">
        <f t="shared" si="28"/>
        <v>0</v>
      </c>
      <c r="AB65" s="135">
        <f t="shared" si="28"/>
        <v>0</v>
      </c>
      <c r="AC65" s="135">
        <f t="shared" si="28"/>
        <v>0</v>
      </c>
      <c r="AD65" s="135">
        <f t="shared" si="28"/>
        <v>0</v>
      </c>
      <c r="AE65" s="135">
        <f t="shared" si="28"/>
        <v>0</v>
      </c>
      <c r="AF65" s="135">
        <f t="shared" si="28"/>
        <v>0</v>
      </c>
      <c r="AG65" s="135">
        <f t="shared" si="28"/>
        <v>0</v>
      </c>
      <c r="AH65" s="135">
        <f t="shared" si="28"/>
        <v>0</v>
      </c>
      <c r="AI65" s="135">
        <f t="shared" si="28"/>
        <v>0</v>
      </c>
      <c r="AJ65" s="135">
        <f t="shared" si="28"/>
        <v>0</v>
      </c>
      <c r="AK65" s="135">
        <f t="shared" si="28"/>
        <v>0</v>
      </c>
      <c r="AL65" s="135">
        <f t="shared" si="28"/>
        <v>0</v>
      </c>
      <c r="AM65" s="135">
        <f t="shared" si="28"/>
        <v>0</v>
      </c>
      <c r="AN65" s="135">
        <f t="shared" si="28"/>
        <v>0</v>
      </c>
      <c r="AO65" s="135">
        <f t="shared" si="28"/>
        <v>0</v>
      </c>
      <c r="AP65" s="135">
        <f t="shared" si="28"/>
        <v>0</v>
      </c>
      <c r="AQ65" s="135">
        <f t="shared" si="28"/>
        <v>0</v>
      </c>
      <c r="AR65" s="135">
        <f t="shared" si="28"/>
        <v>0</v>
      </c>
      <c r="AS65" s="135">
        <f t="shared" si="28"/>
        <v>0</v>
      </c>
      <c r="AT65" s="135">
        <f t="shared" si="28"/>
        <v>0</v>
      </c>
      <c r="AU65" s="135">
        <f t="shared" si="28"/>
        <v>0</v>
      </c>
      <c r="AV65" s="135">
        <f t="shared" si="28"/>
        <v>0</v>
      </c>
      <c r="AW65" s="135">
        <f t="shared" si="28"/>
        <v>0</v>
      </c>
      <c r="AX65" s="135">
        <f t="shared" si="28"/>
        <v>0</v>
      </c>
      <c r="AY65" s="135">
        <f t="shared" si="28"/>
        <v>0</v>
      </c>
      <c r="AZ65" s="135">
        <f t="shared" si="28"/>
        <v>0</v>
      </c>
      <c r="BA65" s="135">
        <f t="shared" si="28"/>
        <v>0</v>
      </c>
      <c r="BB65" s="135">
        <f t="shared" si="28"/>
        <v>0</v>
      </c>
      <c r="BC65" s="135">
        <f t="shared" si="28"/>
        <v>0</v>
      </c>
      <c r="BD65" s="135">
        <f t="shared" si="28"/>
        <v>0</v>
      </c>
      <c r="BE65" s="135">
        <f t="shared" si="28"/>
        <v>0</v>
      </c>
      <c r="BF65" s="135">
        <f t="shared" si="28"/>
        <v>0</v>
      </c>
      <c r="BG65" s="135">
        <f t="shared" si="28"/>
        <v>0</v>
      </c>
      <c r="BH65" s="135">
        <f t="shared" si="28"/>
        <v>0</v>
      </c>
      <c r="BI65" s="135">
        <f t="shared" si="28"/>
        <v>0</v>
      </c>
      <c r="BJ65" s="135">
        <f t="shared" si="28"/>
        <v>0</v>
      </c>
      <c r="BK65" s="135">
        <f t="shared" si="28"/>
        <v>0</v>
      </c>
      <c r="BL65" s="135">
        <f t="shared" si="28"/>
        <v>0</v>
      </c>
      <c r="BM65" s="135">
        <f t="shared" si="28"/>
        <v>0</v>
      </c>
      <c r="BN65" s="135">
        <f t="shared" si="28"/>
        <v>0</v>
      </c>
      <c r="BO65" s="135">
        <f t="shared" si="28"/>
        <v>0</v>
      </c>
      <c r="BP65" s="135">
        <f t="shared" si="28"/>
        <v>0</v>
      </c>
      <c r="BQ65" s="135">
        <f t="shared" si="28"/>
        <v>0</v>
      </c>
      <c r="BR65" s="135">
        <f t="shared" si="28"/>
        <v>0</v>
      </c>
      <c r="BS65" s="135">
        <f t="shared" si="28"/>
        <v>0</v>
      </c>
      <c r="BT65" s="135">
        <f t="shared" si="28"/>
        <v>0</v>
      </c>
      <c r="BU65" s="135">
        <f t="shared" si="28"/>
        <v>0</v>
      </c>
      <c r="BV65" s="135">
        <f t="shared" si="28"/>
        <v>0</v>
      </c>
      <c r="BW65" s="135">
        <f t="shared" si="28"/>
        <v>0</v>
      </c>
      <c r="BX65" s="135">
        <f t="shared" ref="BX65:DF65" si="29">BX81</f>
        <v>0</v>
      </c>
      <c r="BY65" s="135">
        <f t="shared" si="29"/>
        <v>0</v>
      </c>
      <c r="BZ65" s="135">
        <f t="shared" si="29"/>
        <v>0</v>
      </c>
      <c r="CA65" s="135">
        <f t="shared" si="29"/>
        <v>0</v>
      </c>
      <c r="CB65" s="135">
        <f t="shared" si="29"/>
        <v>0</v>
      </c>
      <c r="CC65" s="135">
        <f t="shared" si="29"/>
        <v>0</v>
      </c>
      <c r="CD65" s="135">
        <f t="shared" si="29"/>
        <v>0</v>
      </c>
      <c r="CE65" s="135">
        <f t="shared" si="29"/>
        <v>0</v>
      </c>
      <c r="CF65" s="135">
        <f t="shared" si="29"/>
        <v>0</v>
      </c>
      <c r="CG65" s="135">
        <f t="shared" si="29"/>
        <v>0</v>
      </c>
      <c r="CH65" s="135">
        <f t="shared" si="29"/>
        <v>0</v>
      </c>
      <c r="CI65" s="135">
        <f t="shared" si="29"/>
        <v>0</v>
      </c>
      <c r="CJ65" s="135">
        <f t="shared" si="29"/>
        <v>0</v>
      </c>
      <c r="CK65" s="135">
        <f t="shared" si="29"/>
        <v>0</v>
      </c>
      <c r="CL65" s="135">
        <f t="shared" si="29"/>
        <v>0</v>
      </c>
      <c r="CM65" s="135">
        <f t="shared" si="29"/>
        <v>0</v>
      </c>
      <c r="CN65" s="135">
        <f t="shared" si="29"/>
        <v>0</v>
      </c>
      <c r="CO65" s="135">
        <f t="shared" si="29"/>
        <v>0</v>
      </c>
      <c r="CP65" s="135">
        <f t="shared" si="29"/>
        <v>0</v>
      </c>
      <c r="CQ65" s="135">
        <f t="shared" si="29"/>
        <v>0</v>
      </c>
      <c r="CR65" s="135">
        <f t="shared" si="29"/>
        <v>0</v>
      </c>
      <c r="CS65" s="135">
        <f t="shared" si="29"/>
        <v>0</v>
      </c>
      <c r="CT65" s="135">
        <f t="shared" si="29"/>
        <v>0</v>
      </c>
      <c r="CU65" s="135">
        <f t="shared" si="29"/>
        <v>0</v>
      </c>
      <c r="CV65" s="135">
        <f t="shared" si="29"/>
        <v>0</v>
      </c>
      <c r="CW65" s="135">
        <f t="shared" si="29"/>
        <v>0</v>
      </c>
      <c r="CX65" s="135">
        <f t="shared" si="29"/>
        <v>0</v>
      </c>
      <c r="CY65" s="135">
        <f t="shared" si="29"/>
        <v>0</v>
      </c>
      <c r="CZ65" s="135">
        <f t="shared" si="29"/>
        <v>0</v>
      </c>
      <c r="DA65" s="135">
        <f t="shared" si="29"/>
        <v>0</v>
      </c>
      <c r="DB65" s="135">
        <f t="shared" si="29"/>
        <v>0</v>
      </c>
      <c r="DC65" s="135">
        <f t="shared" si="29"/>
        <v>0</v>
      </c>
      <c r="DD65" s="135">
        <f t="shared" si="29"/>
        <v>0</v>
      </c>
      <c r="DE65" s="135">
        <f t="shared" si="29"/>
        <v>0</v>
      </c>
      <c r="DF65" s="135">
        <f t="shared" si="29"/>
        <v>0</v>
      </c>
      <c r="DG65" s="50"/>
      <c r="DH65" s="50"/>
      <c r="DI65" s="146"/>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row>
    <row r="66" spans="1:137" s="50" customFormat="1" ht="27" customHeight="1">
      <c r="A66" s="32"/>
      <c r="B66" s="140"/>
      <c r="C66" s="140"/>
      <c r="D66" s="140"/>
      <c r="E66" s="140"/>
      <c r="F66" s="141"/>
      <c r="G66" s="32"/>
      <c r="H66" s="32"/>
      <c r="I66" s="33"/>
      <c r="J66" s="3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c r="CQ66" s="142"/>
      <c r="CR66" s="142"/>
      <c r="CS66" s="142"/>
      <c r="CT66" s="142"/>
      <c r="CU66" s="142"/>
      <c r="CV66" s="142"/>
      <c r="CW66" s="142"/>
      <c r="CX66" s="142"/>
      <c r="CY66" s="142"/>
      <c r="CZ66" s="142"/>
      <c r="DA66" s="142"/>
      <c r="DB66" s="142"/>
      <c r="DC66" s="142"/>
      <c r="DD66" s="142"/>
      <c r="DE66" s="142"/>
      <c r="DF66" s="142"/>
      <c r="DI66" s="146"/>
    </row>
    <row r="67" spans="1:137" ht="60" customHeight="1">
      <c r="A67" s="32"/>
      <c r="B67" s="874"/>
      <c r="C67" s="874"/>
      <c r="D67" s="218"/>
      <c r="E67" s="219" t="s">
        <v>49</v>
      </c>
      <c r="F67" s="220" t="s">
        <v>663</v>
      </c>
      <c r="G67" s="221"/>
      <c r="H67" s="221"/>
      <c r="I67" s="220" t="s">
        <v>662</v>
      </c>
      <c r="J67" s="32"/>
      <c r="K67" s="851" t="s">
        <v>262</v>
      </c>
      <c r="L67" s="851"/>
      <c r="M67" s="851"/>
      <c r="N67" s="851"/>
      <c r="O67" s="851"/>
      <c r="P67" s="851"/>
      <c r="Q67" s="851"/>
      <c r="R67" s="851"/>
      <c r="S67" s="851"/>
      <c r="T67" s="851"/>
      <c r="U67" s="851" t="s">
        <v>262</v>
      </c>
      <c r="V67" s="851"/>
      <c r="W67" s="851"/>
      <c r="X67" s="851"/>
      <c r="Y67" s="851"/>
      <c r="Z67" s="851"/>
      <c r="AA67" s="851"/>
      <c r="AB67" s="851"/>
      <c r="AC67" s="851"/>
      <c r="AD67" s="851"/>
      <c r="AE67" s="851" t="s">
        <v>262</v>
      </c>
      <c r="AF67" s="851"/>
      <c r="AG67" s="851"/>
      <c r="AH67" s="851"/>
      <c r="AI67" s="851"/>
      <c r="AJ67" s="851"/>
      <c r="AK67" s="851"/>
      <c r="AL67" s="851"/>
      <c r="AM67" s="851"/>
      <c r="AN67" s="851"/>
      <c r="AO67" s="851" t="s">
        <v>262</v>
      </c>
      <c r="AP67" s="851"/>
      <c r="AQ67" s="851"/>
      <c r="AR67" s="851"/>
      <c r="AS67" s="851"/>
      <c r="AT67" s="851"/>
      <c r="AU67" s="851"/>
      <c r="AV67" s="851"/>
      <c r="AW67" s="851"/>
      <c r="AX67" s="851"/>
      <c r="AY67" s="851" t="s">
        <v>262</v>
      </c>
      <c r="AZ67" s="851"/>
      <c r="BA67" s="851"/>
      <c r="BB67" s="851"/>
      <c r="BC67" s="851"/>
      <c r="BD67" s="851"/>
      <c r="BE67" s="851"/>
      <c r="BF67" s="851"/>
      <c r="BG67" s="851"/>
      <c r="BH67" s="851"/>
      <c r="BI67" s="851" t="s">
        <v>262</v>
      </c>
      <c r="BJ67" s="851"/>
      <c r="BK67" s="851"/>
      <c r="BL67" s="851"/>
      <c r="BM67" s="851"/>
      <c r="BN67" s="851"/>
      <c r="BO67" s="851"/>
      <c r="BP67" s="851"/>
      <c r="BQ67" s="851"/>
      <c r="BR67" s="851"/>
      <c r="BS67" s="851" t="s">
        <v>262</v>
      </c>
      <c r="BT67" s="851"/>
      <c r="BU67" s="851"/>
      <c r="BV67" s="851"/>
      <c r="BW67" s="851"/>
      <c r="BX67" s="851"/>
      <c r="BY67" s="851"/>
      <c r="BZ67" s="851"/>
      <c r="CA67" s="851"/>
      <c r="CB67" s="851"/>
      <c r="CC67" s="851" t="s">
        <v>262</v>
      </c>
      <c r="CD67" s="851"/>
      <c r="CE67" s="851"/>
      <c r="CF67" s="851"/>
      <c r="CG67" s="851"/>
      <c r="CH67" s="851"/>
      <c r="CI67" s="851"/>
      <c r="CJ67" s="851"/>
      <c r="CK67" s="851"/>
      <c r="CL67" s="851"/>
      <c r="CM67" s="851" t="s">
        <v>262</v>
      </c>
      <c r="CN67" s="851"/>
      <c r="CO67" s="851"/>
      <c r="CP67" s="851"/>
      <c r="CQ67" s="851"/>
      <c r="CR67" s="851"/>
      <c r="CS67" s="851"/>
      <c r="CT67" s="851"/>
      <c r="CU67" s="851"/>
      <c r="CV67" s="851"/>
      <c r="CW67" s="851" t="s">
        <v>262</v>
      </c>
      <c r="CX67" s="851"/>
      <c r="CY67" s="851"/>
      <c r="CZ67" s="851"/>
      <c r="DA67" s="851"/>
      <c r="DB67" s="851"/>
      <c r="DC67" s="851"/>
      <c r="DD67" s="851"/>
      <c r="DE67" s="851"/>
      <c r="DF67" s="851"/>
      <c r="DG67" s="50"/>
      <c r="DH67" s="50"/>
      <c r="DI67" s="146"/>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row>
    <row r="68" spans="1:137" ht="25.05" customHeight="1">
      <c r="A68" s="32"/>
      <c r="B68" s="32"/>
      <c r="C68" s="210" t="str">
        <f>Weighting!C29</f>
        <v>HW 1.0</v>
      </c>
      <c r="D68" s="871" t="str">
        <f>Weighting!D29</f>
        <v>INDOOR AIR QUALITY - VENTILATION*</v>
      </c>
      <c r="E68" s="871"/>
      <c r="F68" s="35">
        <f>Weighting!F29</f>
        <v>8</v>
      </c>
      <c r="G68" s="36"/>
      <c r="H68" s="36"/>
      <c r="I68" s="37">
        <f>I10+I13+I8</f>
        <v>0</v>
      </c>
      <c r="J68" s="32"/>
      <c r="K68" s="426">
        <f>K10+K13+K8</f>
        <v>0</v>
      </c>
      <c r="L68" s="426">
        <f t="shared" ref="L68:BW68" si="30">L10+L13+L8</f>
        <v>0</v>
      </c>
      <c r="M68" s="426">
        <f t="shared" si="30"/>
        <v>0</v>
      </c>
      <c r="N68" s="426">
        <f t="shared" si="30"/>
        <v>0</v>
      </c>
      <c r="O68" s="426">
        <f t="shared" si="30"/>
        <v>0</v>
      </c>
      <c r="P68" s="426">
        <f t="shared" si="30"/>
        <v>0</v>
      </c>
      <c r="Q68" s="426">
        <f t="shared" si="30"/>
        <v>0</v>
      </c>
      <c r="R68" s="426">
        <f t="shared" si="30"/>
        <v>0</v>
      </c>
      <c r="S68" s="426">
        <f t="shared" si="30"/>
        <v>0</v>
      </c>
      <c r="T68" s="426">
        <f t="shared" si="30"/>
        <v>0</v>
      </c>
      <c r="U68" s="426">
        <f t="shared" si="30"/>
        <v>0</v>
      </c>
      <c r="V68" s="426">
        <f t="shared" si="30"/>
        <v>0</v>
      </c>
      <c r="W68" s="426">
        <f t="shared" si="30"/>
        <v>0</v>
      </c>
      <c r="X68" s="426">
        <f t="shared" si="30"/>
        <v>0</v>
      </c>
      <c r="Y68" s="426">
        <f t="shared" si="30"/>
        <v>0</v>
      </c>
      <c r="Z68" s="426">
        <f t="shared" si="30"/>
        <v>0</v>
      </c>
      <c r="AA68" s="426">
        <f t="shared" si="30"/>
        <v>0</v>
      </c>
      <c r="AB68" s="426">
        <f t="shared" si="30"/>
        <v>0</v>
      </c>
      <c r="AC68" s="426">
        <f t="shared" si="30"/>
        <v>0</v>
      </c>
      <c r="AD68" s="426">
        <f t="shared" si="30"/>
        <v>0</v>
      </c>
      <c r="AE68" s="426">
        <f t="shared" si="30"/>
        <v>0</v>
      </c>
      <c r="AF68" s="426">
        <f t="shared" si="30"/>
        <v>0</v>
      </c>
      <c r="AG68" s="426">
        <f t="shared" si="30"/>
        <v>0</v>
      </c>
      <c r="AH68" s="426">
        <f t="shared" si="30"/>
        <v>0</v>
      </c>
      <c r="AI68" s="426">
        <f t="shared" si="30"/>
        <v>0</v>
      </c>
      <c r="AJ68" s="426">
        <f t="shared" si="30"/>
        <v>0</v>
      </c>
      <c r="AK68" s="426">
        <f t="shared" si="30"/>
        <v>0</v>
      </c>
      <c r="AL68" s="426">
        <f t="shared" si="30"/>
        <v>0</v>
      </c>
      <c r="AM68" s="426">
        <f t="shared" si="30"/>
        <v>0</v>
      </c>
      <c r="AN68" s="426">
        <f t="shared" si="30"/>
        <v>0</v>
      </c>
      <c r="AO68" s="426">
        <f t="shared" si="30"/>
        <v>0</v>
      </c>
      <c r="AP68" s="426">
        <f t="shared" si="30"/>
        <v>0</v>
      </c>
      <c r="AQ68" s="426">
        <f t="shared" si="30"/>
        <v>0</v>
      </c>
      <c r="AR68" s="426">
        <f t="shared" si="30"/>
        <v>0</v>
      </c>
      <c r="AS68" s="426">
        <f t="shared" si="30"/>
        <v>0</v>
      </c>
      <c r="AT68" s="426">
        <f t="shared" si="30"/>
        <v>0</v>
      </c>
      <c r="AU68" s="426">
        <f t="shared" si="30"/>
        <v>0</v>
      </c>
      <c r="AV68" s="426">
        <f t="shared" si="30"/>
        <v>0</v>
      </c>
      <c r="AW68" s="426">
        <f t="shared" si="30"/>
        <v>0</v>
      </c>
      <c r="AX68" s="426">
        <f t="shared" si="30"/>
        <v>0</v>
      </c>
      <c r="AY68" s="426">
        <f t="shared" si="30"/>
        <v>0</v>
      </c>
      <c r="AZ68" s="426">
        <f t="shared" si="30"/>
        <v>0</v>
      </c>
      <c r="BA68" s="426">
        <f t="shared" si="30"/>
        <v>0</v>
      </c>
      <c r="BB68" s="426">
        <f t="shared" si="30"/>
        <v>0</v>
      </c>
      <c r="BC68" s="426">
        <f t="shared" si="30"/>
        <v>0</v>
      </c>
      <c r="BD68" s="426">
        <f t="shared" si="30"/>
        <v>0</v>
      </c>
      <c r="BE68" s="426">
        <f t="shared" si="30"/>
        <v>0</v>
      </c>
      <c r="BF68" s="426">
        <f t="shared" si="30"/>
        <v>0</v>
      </c>
      <c r="BG68" s="426">
        <f t="shared" si="30"/>
        <v>0</v>
      </c>
      <c r="BH68" s="426">
        <f t="shared" si="30"/>
        <v>0</v>
      </c>
      <c r="BI68" s="426">
        <f>BI10+BI13+BI8</f>
        <v>0</v>
      </c>
      <c r="BJ68" s="426">
        <f t="shared" si="30"/>
        <v>0</v>
      </c>
      <c r="BK68" s="426">
        <f t="shared" si="30"/>
        <v>0</v>
      </c>
      <c r="BL68" s="426">
        <f t="shared" si="30"/>
        <v>0</v>
      </c>
      <c r="BM68" s="426">
        <f t="shared" si="30"/>
        <v>0</v>
      </c>
      <c r="BN68" s="426">
        <f t="shared" si="30"/>
        <v>0</v>
      </c>
      <c r="BO68" s="426">
        <f t="shared" si="30"/>
        <v>0</v>
      </c>
      <c r="BP68" s="426">
        <f t="shared" si="30"/>
        <v>0</v>
      </c>
      <c r="BQ68" s="426">
        <f t="shared" si="30"/>
        <v>0</v>
      </c>
      <c r="BR68" s="426">
        <f t="shared" si="30"/>
        <v>0</v>
      </c>
      <c r="BS68" s="426">
        <f t="shared" si="30"/>
        <v>0</v>
      </c>
      <c r="BT68" s="426">
        <f t="shared" si="30"/>
        <v>0</v>
      </c>
      <c r="BU68" s="426">
        <f t="shared" si="30"/>
        <v>0</v>
      </c>
      <c r="BV68" s="426">
        <f t="shared" si="30"/>
        <v>0</v>
      </c>
      <c r="BW68" s="426">
        <f t="shared" si="30"/>
        <v>0</v>
      </c>
      <c r="BX68" s="426">
        <f t="shared" ref="BX68:DF68" si="31">BX10+BX13+BX8</f>
        <v>0</v>
      </c>
      <c r="BY68" s="426">
        <f t="shared" si="31"/>
        <v>0</v>
      </c>
      <c r="BZ68" s="426">
        <f t="shared" si="31"/>
        <v>0</v>
      </c>
      <c r="CA68" s="426">
        <f t="shared" si="31"/>
        <v>0</v>
      </c>
      <c r="CB68" s="426">
        <f t="shared" si="31"/>
        <v>0</v>
      </c>
      <c r="CC68" s="426">
        <f t="shared" si="31"/>
        <v>0</v>
      </c>
      <c r="CD68" s="426">
        <f t="shared" si="31"/>
        <v>0</v>
      </c>
      <c r="CE68" s="426">
        <f t="shared" si="31"/>
        <v>0</v>
      </c>
      <c r="CF68" s="426">
        <f t="shared" si="31"/>
        <v>0</v>
      </c>
      <c r="CG68" s="426">
        <f t="shared" si="31"/>
        <v>0</v>
      </c>
      <c r="CH68" s="426">
        <f t="shared" si="31"/>
        <v>0</v>
      </c>
      <c r="CI68" s="426">
        <f t="shared" si="31"/>
        <v>0</v>
      </c>
      <c r="CJ68" s="426">
        <f t="shared" si="31"/>
        <v>0</v>
      </c>
      <c r="CK68" s="426">
        <f t="shared" si="31"/>
        <v>0</v>
      </c>
      <c r="CL68" s="426">
        <f t="shared" si="31"/>
        <v>0</v>
      </c>
      <c r="CM68" s="426">
        <f t="shared" si="31"/>
        <v>0</v>
      </c>
      <c r="CN68" s="426">
        <f t="shared" si="31"/>
        <v>0</v>
      </c>
      <c r="CO68" s="426">
        <f t="shared" si="31"/>
        <v>0</v>
      </c>
      <c r="CP68" s="426">
        <f t="shared" si="31"/>
        <v>0</v>
      </c>
      <c r="CQ68" s="426">
        <f t="shared" si="31"/>
        <v>0</v>
      </c>
      <c r="CR68" s="426">
        <f>CR10+CR13+CR8</f>
        <v>0</v>
      </c>
      <c r="CS68" s="426">
        <f t="shared" si="31"/>
        <v>0</v>
      </c>
      <c r="CT68" s="426">
        <f t="shared" si="31"/>
        <v>0</v>
      </c>
      <c r="CU68" s="426">
        <f t="shared" si="31"/>
        <v>0</v>
      </c>
      <c r="CV68" s="426">
        <f t="shared" si="31"/>
        <v>0</v>
      </c>
      <c r="CW68" s="426">
        <f t="shared" si="31"/>
        <v>0</v>
      </c>
      <c r="CX68" s="426">
        <f t="shared" si="31"/>
        <v>0</v>
      </c>
      <c r="CY68" s="426">
        <f t="shared" si="31"/>
        <v>0</v>
      </c>
      <c r="CZ68" s="426">
        <f t="shared" si="31"/>
        <v>0</v>
      </c>
      <c r="DA68" s="426">
        <f t="shared" si="31"/>
        <v>0</v>
      </c>
      <c r="DB68" s="426">
        <f t="shared" si="31"/>
        <v>0</v>
      </c>
      <c r="DC68" s="426">
        <f t="shared" si="31"/>
        <v>0</v>
      </c>
      <c r="DD68" s="426">
        <f t="shared" si="31"/>
        <v>0</v>
      </c>
      <c r="DE68" s="426">
        <f t="shared" si="31"/>
        <v>0</v>
      </c>
      <c r="DF68" s="426">
        <f t="shared" si="31"/>
        <v>0</v>
      </c>
      <c r="DG68" s="50"/>
      <c r="DH68" s="50"/>
      <c r="DI68" s="146"/>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row>
    <row r="69" spans="1:137" ht="25.05" customHeight="1">
      <c r="A69" s="32"/>
      <c r="B69" s="32"/>
      <c r="C69" s="210" t="str">
        <f>Weighting!C30</f>
        <v>HW 2.0</v>
      </c>
      <c r="D69" s="871" t="str">
        <f>Weighting!D30</f>
        <v>DAYLIGHTING*</v>
      </c>
      <c r="E69" s="871"/>
      <c r="F69" s="35">
        <f>Weighting!F30</f>
        <v>6</v>
      </c>
      <c r="G69" s="36"/>
      <c r="H69" s="36"/>
      <c r="I69" s="38">
        <f>I18</f>
        <v>0</v>
      </c>
      <c r="J69" s="32"/>
      <c r="K69" s="426">
        <f>K18</f>
        <v>0</v>
      </c>
      <c r="L69" s="426">
        <f t="shared" ref="L69:BW69" si="32">L18</f>
        <v>0</v>
      </c>
      <c r="M69" s="426">
        <f t="shared" si="32"/>
        <v>0</v>
      </c>
      <c r="N69" s="426">
        <f t="shared" si="32"/>
        <v>0</v>
      </c>
      <c r="O69" s="426">
        <f t="shared" si="32"/>
        <v>0</v>
      </c>
      <c r="P69" s="426">
        <f t="shared" si="32"/>
        <v>0</v>
      </c>
      <c r="Q69" s="426">
        <f t="shared" si="32"/>
        <v>0</v>
      </c>
      <c r="R69" s="426">
        <f t="shared" si="32"/>
        <v>0</v>
      </c>
      <c r="S69" s="426">
        <f t="shared" si="32"/>
        <v>0</v>
      </c>
      <c r="T69" s="426">
        <f t="shared" si="32"/>
        <v>0</v>
      </c>
      <c r="U69" s="426">
        <f t="shared" si="32"/>
        <v>0</v>
      </c>
      <c r="V69" s="426">
        <f t="shared" si="32"/>
        <v>0</v>
      </c>
      <c r="W69" s="426">
        <f t="shared" si="32"/>
        <v>0</v>
      </c>
      <c r="X69" s="426">
        <f t="shared" si="32"/>
        <v>0</v>
      </c>
      <c r="Y69" s="426">
        <f t="shared" si="32"/>
        <v>0</v>
      </c>
      <c r="Z69" s="426">
        <f t="shared" si="32"/>
        <v>0</v>
      </c>
      <c r="AA69" s="426">
        <f t="shared" si="32"/>
        <v>0</v>
      </c>
      <c r="AB69" s="426">
        <f t="shared" si="32"/>
        <v>0</v>
      </c>
      <c r="AC69" s="426">
        <f t="shared" si="32"/>
        <v>0</v>
      </c>
      <c r="AD69" s="426">
        <f t="shared" si="32"/>
        <v>0</v>
      </c>
      <c r="AE69" s="426">
        <f t="shared" si="32"/>
        <v>0</v>
      </c>
      <c r="AF69" s="426">
        <f t="shared" si="32"/>
        <v>0</v>
      </c>
      <c r="AG69" s="426">
        <f t="shared" si="32"/>
        <v>0</v>
      </c>
      <c r="AH69" s="426">
        <f t="shared" si="32"/>
        <v>0</v>
      </c>
      <c r="AI69" s="426">
        <f t="shared" si="32"/>
        <v>0</v>
      </c>
      <c r="AJ69" s="426">
        <f t="shared" si="32"/>
        <v>0</v>
      </c>
      <c r="AK69" s="426">
        <f t="shared" si="32"/>
        <v>0</v>
      </c>
      <c r="AL69" s="426">
        <f t="shared" si="32"/>
        <v>0</v>
      </c>
      <c r="AM69" s="426">
        <f t="shared" si="32"/>
        <v>0</v>
      </c>
      <c r="AN69" s="426">
        <f t="shared" si="32"/>
        <v>0</v>
      </c>
      <c r="AO69" s="426">
        <f t="shared" si="32"/>
        <v>0</v>
      </c>
      <c r="AP69" s="426">
        <f t="shared" si="32"/>
        <v>0</v>
      </c>
      <c r="AQ69" s="426">
        <f t="shared" si="32"/>
        <v>0</v>
      </c>
      <c r="AR69" s="426">
        <f t="shared" si="32"/>
        <v>0</v>
      </c>
      <c r="AS69" s="426">
        <f t="shared" si="32"/>
        <v>0</v>
      </c>
      <c r="AT69" s="426">
        <f t="shared" si="32"/>
        <v>0</v>
      </c>
      <c r="AU69" s="426">
        <f t="shared" si="32"/>
        <v>0</v>
      </c>
      <c r="AV69" s="426">
        <f t="shared" si="32"/>
        <v>0</v>
      </c>
      <c r="AW69" s="426">
        <f t="shared" si="32"/>
        <v>0</v>
      </c>
      <c r="AX69" s="426">
        <f t="shared" si="32"/>
        <v>0</v>
      </c>
      <c r="AY69" s="426">
        <f t="shared" si="32"/>
        <v>0</v>
      </c>
      <c r="AZ69" s="426">
        <f t="shared" si="32"/>
        <v>0</v>
      </c>
      <c r="BA69" s="426">
        <f t="shared" si="32"/>
        <v>0</v>
      </c>
      <c r="BB69" s="426">
        <f t="shared" si="32"/>
        <v>0</v>
      </c>
      <c r="BC69" s="426">
        <f t="shared" si="32"/>
        <v>0</v>
      </c>
      <c r="BD69" s="426">
        <f t="shared" si="32"/>
        <v>0</v>
      </c>
      <c r="BE69" s="426">
        <f t="shared" si="32"/>
        <v>0</v>
      </c>
      <c r="BF69" s="426">
        <f t="shared" si="32"/>
        <v>0</v>
      </c>
      <c r="BG69" s="426">
        <f t="shared" si="32"/>
        <v>0</v>
      </c>
      <c r="BH69" s="426">
        <f t="shared" si="32"/>
        <v>0</v>
      </c>
      <c r="BI69" s="426">
        <f t="shared" si="32"/>
        <v>0</v>
      </c>
      <c r="BJ69" s="426">
        <f t="shared" si="32"/>
        <v>0</v>
      </c>
      <c r="BK69" s="426">
        <f t="shared" si="32"/>
        <v>0</v>
      </c>
      <c r="BL69" s="426">
        <f t="shared" si="32"/>
        <v>0</v>
      </c>
      <c r="BM69" s="426">
        <f t="shared" si="32"/>
        <v>0</v>
      </c>
      <c r="BN69" s="426">
        <f t="shared" si="32"/>
        <v>0</v>
      </c>
      <c r="BO69" s="426">
        <f t="shared" si="32"/>
        <v>0</v>
      </c>
      <c r="BP69" s="426">
        <f t="shared" si="32"/>
        <v>0</v>
      </c>
      <c r="BQ69" s="426">
        <f t="shared" si="32"/>
        <v>0</v>
      </c>
      <c r="BR69" s="426">
        <f t="shared" si="32"/>
        <v>0</v>
      </c>
      <c r="BS69" s="426">
        <f t="shared" si="32"/>
        <v>0</v>
      </c>
      <c r="BT69" s="426">
        <f t="shared" si="32"/>
        <v>0</v>
      </c>
      <c r="BU69" s="426">
        <f t="shared" si="32"/>
        <v>0</v>
      </c>
      <c r="BV69" s="426">
        <f t="shared" si="32"/>
        <v>0</v>
      </c>
      <c r="BW69" s="426">
        <f t="shared" si="32"/>
        <v>0</v>
      </c>
      <c r="BX69" s="426">
        <f t="shared" ref="BX69:DF69" si="33">BX18</f>
        <v>0</v>
      </c>
      <c r="BY69" s="426">
        <f t="shared" si="33"/>
        <v>0</v>
      </c>
      <c r="BZ69" s="426">
        <f t="shared" si="33"/>
        <v>0</v>
      </c>
      <c r="CA69" s="426">
        <f t="shared" si="33"/>
        <v>0</v>
      </c>
      <c r="CB69" s="426">
        <f t="shared" si="33"/>
        <v>0</v>
      </c>
      <c r="CC69" s="426">
        <f t="shared" si="33"/>
        <v>0</v>
      </c>
      <c r="CD69" s="426">
        <f t="shared" si="33"/>
        <v>0</v>
      </c>
      <c r="CE69" s="426">
        <f t="shared" si="33"/>
        <v>0</v>
      </c>
      <c r="CF69" s="426">
        <f t="shared" si="33"/>
        <v>0</v>
      </c>
      <c r="CG69" s="426">
        <f t="shared" si="33"/>
        <v>0</v>
      </c>
      <c r="CH69" s="426">
        <f t="shared" si="33"/>
        <v>0</v>
      </c>
      <c r="CI69" s="426">
        <f t="shared" si="33"/>
        <v>0</v>
      </c>
      <c r="CJ69" s="426">
        <f t="shared" si="33"/>
        <v>0</v>
      </c>
      <c r="CK69" s="426">
        <f t="shared" si="33"/>
        <v>0</v>
      </c>
      <c r="CL69" s="426">
        <f t="shared" si="33"/>
        <v>0</v>
      </c>
      <c r="CM69" s="426">
        <f t="shared" si="33"/>
        <v>0</v>
      </c>
      <c r="CN69" s="426">
        <f t="shared" si="33"/>
        <v>0</v>
      </c>
      <c r="CO69" s="426">
        <f t="shared" si="33"/>
        <v>0</v>
      </c>
      <c r="CP69" s="426">
        <f t="shared" si="33"/>
        <v>0</v>
      </c>
      <c r="CQ69" s="426">
        <f t="shared" si="33"/>
        <v>0</v>
      </c>
      <c r="CR69" s="426">
        <f t="shared" si="33"/>
        <v>0</v>
      </c>
      <c r="CS69" s="426">
        <f t="shared" si="33"/>
        <v>0</v>
      </c>
      <c r="CT69" s="426">
        <f t="shared" si="33"/>
        <v>0</v>
      </c>
      <c r="CU69" s="426">
        <f t="shared" si="33"/>
        <v>0</v>
      </c>
      <c r="CV69" s="426">
        <f t="shared" si="33"/>
        <v>0</v>
      </c>
      <c r="CW69" s="426">
        <f t="shared" si="33"/>
        <v>0</v>
      </c>
      <c r="CX69" s="426">
        <f t="shared" si="33"/>
        <v>0</v>
      </c>
      <c r="CY69" s="426">
        <f t="shared" si="33"/>
        <v>0</v>
      </c>
      <c r="CZ69" s="426">
        <f t="shared" si="33"/>
        <v>0</v>
      </c>
      <c r="DA69" s="426">
        <f t="shared" si="33"/>
        <v>0</v>
      </c>
      <c r="DB69" s="426">
        <f t="shared" si="33"/>
        <v>0</v>
      </c>
      <c r="DC69" s="426">
        <f t="shared" si="33"/>
        <v>0</v>
      </c>
      <c r="DD69" s="426">
        <f t="shared" si="33"/>
        <v>0</v>
      </c>
      <c r="DE69" s="426">
        <f t="shared" si="33"/>
        <v>0</v>
      </c>
      <c r="DF69" s="426">
        <f t="shared" si="33"/>
        <v>0</v>
      </c>
      <c r="DG69" s="50"/>
      <c r="DH69" s="50"/>
      <c r="DI69" s="146"/>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row>
    <row r="70" spans="1:137" ht="25.05" customHeight="1">
      <c r="A70" s="32"/>
      <c r="B70" s="32"/>
      <c r="C70" s="211" t="str">
        <f>Weighting!C32</f>
        <v>HW 3.1</v>
      </c>
      <c r="D70" s="872" t="str">
        <f>Weighting!D32</f>
        <v>AIRBORNE SOUND INSULATION - WALLS</v>
      </c>
      <c r="E70" s="872"/>
      <c r="F70" s="35">
        <f>Weighting!F32</f>
        <v>2</v>
      </c>
      <c r="G70" s="36"/>
      <c r="H70" s="36"/>
      <c r="I70" s="38">
        <f>I26</f>
        <v>0</v>
      </c>
      <c r="J70" s="32"/>
      <c r="K70" s="426">
        <f>K26</f>
        <v>0</v>
      </c>
      <c r="L70" s="426">
        <f t="shared" ref="L70:BW70" si="34">L26</f>
        <v>0</v>
      </c>
      <c r="M70" s="426">
        <f t="shared" si="34"/>
        <v>0</v>
      </c>
      <c r="N70" s="426">
        <f t="shared" si="34"/>
        <v>0</v>
      </c>
      <c r="O70" s="426">
        <f t="shared" si="34"/>
        <v>0</v>
      </c>
      <c r="P70" s="426">
        <f t="shared" si="34"/>
        <v>0</v>
      </c>
      <c r="Q70" s="426">
        <f t="shared" si="34"/>
        <v>0</v>
      </c>
      <c r="R70" s="426">
        <f t="shared" si="34"/>
        <v>0</v>
      </c>
      <c r="S70" s="426">
        <f t="shared" si="34"/>
        <v>0</v>
      </c>
      <c r="T70" s="426">
        <f t="shared" si="34"/>
        <v>0</v>
      </c>
      <c r="U70" s="426">
        <f t="shared" si="34"/>
        <v>0</v>
      </c>
      <c r="V70" s="426">
        <f t="shared" si="34"/>
        <v>0</v>
      </c>
      <c r="W70" s="426">
        <f t="shared" si="34"/>
        <v>0</v>
      </c>
      <c r="X70" s="426">
        <f t="shared" si="34"/>
        <v>0</v>
      </c>
      <c r="Y70" s="426">
        <f t="shared" si="34"/>
        <v>0</v>
      </c>
      <c r="Z70" s="426">
        <f t="shared" si="34"/>
        <v>0</v>
      </c>
      <c r="AA70" s="426">
        <f t="shared" si="34"/>
        <v>0</v>
      </c>
      <c r="AB70" s="426">
        <f t="shared" si="34"/>
        <v>0</v>
      </c>
      <c r="AC70" s="426">
        <f t="shared" si="34"/>
        <v>0</v>
      </c>
      <c r="AD70" s="426">
        <f t="shared" si="34"/>
        <v>0</v>
      </c>
      <c r="AE70" s="426">
        <f t="shared" si="34"/>
        <v>0</v>
      </c>
      <c r="AF70" s="426">
        <f t="shared" si="34"/>
        <v>0</v>
      </c>
      <c r="AG70" s="426">
        <f t="shared" si="34"/>
        <v>0</v>
      </c>
      <c r="AH70" s="426">
        <f t="shared" si="34"/>
        <v>0</v>
      </c>
      <c r="AI70" s="426">
        <f t="shared" si="34"/>
        <v>0</v>
      </c>
      <c r="AJ70" s="426">
        <f t="shared" si="34"/>
        <v>0</v>
      </c>
      <c r="AK70" s="426">
        <f t="shared" si="34"/>
        <v>0</v>
      </c>
      <c r="AL70" s="426">
        <f t="shared" si="34"/>
        <v>0</v>
      </c>
      <c r="AM70" s="426">
        <f t="shared" si="34"/>
        <v>0</v>
      </c>
      <c r="AN70" s="426">
        <f t="shared" si="34"/>
        <v>0</v>
      </c>
      <c r="AO70" s="426">
        <f t="shared" si="34"/>
        <v>0</v>
      </c>
      <c r="AP70" s="426">
        <f t="shared" si="34"/>
        <v>0</v>
      </c>
      <c r="AQ70" s="426">
        <f t="shared" si="34"/>
        <v>0</v>
      </c>
      <c r="AR70" s="426">
        <f t="shared" si="34"/>
        <v>0</v>
      </c>
      <c r="AS70" s="426">
        <f t="shared" si="34"/>
        <v>0</v>
      </c>
      <c r="AT70" s="426">
        <f t="shared" si="34"/>
        <v>0</v>
      </c>
      <c r="AU70" s="426">
        <f t="shared" si="34"/>
        <v>0</v>
      </c>
      <c r="AV70" s="426">
        <f t="shared" si="34"/>
        <v>0</v>
      </c>
      <c r="AW70" s="426">
        <f t="shared" si="34"/>
        <v>0</v>
      </c>
      <c r="AX70" s="426">
        <f t="shared" si="34"/>
        <v>0</v>
      </c>
      <c r="AY70" s="426">
        <f t="shared" si="34"/>
        <v>0</v>
      </c>
      <c r="AZ70" s="426">
        <f t="shared" si="34"/>
        <v>0</v>
      </c>
      <c r="BA70" s="426">
        <f t="shared" si="34"/>
        <v>0</v>
      </c>
      <c r="BB70" s="426">
        <f t="shared" si="34"/>
        <v>0</v>
      </c>
      <c r="BC70" s="426">
        <f t="shared" si="34"/>
        <v>0</v>
      </c>
      <c r="BD70" s="426">
        <f t="shared" si="34"/>
        <v>0</v>
      </c>
      <c r="BE70" s="426">
        <f t="shared" si="34"/>
        <v>0</v>
      </c>
      <c r="BF70" s="426">
        <f t="shared" si="34"/>
        <v>0</v>
      </c>
      <c r="BG70" s="426">
        <f t="shared" si="34"/>
        <v>0</v>
      </c>
      <c r="BH70" s="426">
        <f t="shared" si="34"/>
        <v>0</v>
      </c>
      <c r="BI70" s="426">
        <f t="shared" si="34"/>
        <v>0</v>
      </c>
      <c r="BJ70" s="426">
        <f t="shared" si="34"/>
        <v>0</v>
      </c>
      <c r="BK70" s="426">
        <f t="shared" si="34"/>
        <v>0</v>
      </c>
      <c r="BL70" s="426">
        <f t="shared" si="34"/>
        <v>0</v>
      </c>
      <c r="BM70" s="426">
        <f t="shared" si="34"/>
        <v>0</v>
      </c>
      <c r="BN70" s="426">
        <f t="shared" si="34"/>
        <v>0</v>
      </c>
      <c r="BO70" s="426">
        <f t="shared" si="34"/>
        <v>0</v>
      </c>
      <c r="BP70" s="426">
        <f t="shared" si="34"/>
        <v>0</v>
      </c>
      <c r="BQ70" s="426">
        <f t="shared" si="34"/>
        <v>0</v>
      </c>
      <c r="BR70" s="426">
        <f t="shared" si="34"/>
        <v>0</v>
      </c>
      <c r="BS70" s="426">
        <f t="shared" si="34"/>
        <v>0</v>
      </c>
      <c r="BT70" s="426">
        <f t="shared" si="34"/>
        <v>0</v>
      </c>
      <c r="BU70" s="426">
        <f t="shared" si="34"/>
        <v>0</v>
      </c>
      <c r="BV70" s="426">
        <f t="shared" si="34"/>
        <v>0</v>
      </c>
      <c r="BW70" s="426">
        <f t="shared" si="34"/>
        <v>0</v>
      </c>
      <c r="BX70" s="426">
        <f t="shared" ref="BX70:DF70" si="35">BX26</f>
        <v>0</v>
      </c>
      <c r="BY70" s="426">
        <f t="shared" si="35"/>
        <v>0</v>
      </c>
      <c r="BZ70" s="426">
        <f t="shared" si="35"/>
        <v>0</v>
      </c>
      <c r="CA70" s="426">
        <f t="shared" si="35"/>
        <v>0</v>
      </c>
      <c r="CB70" s="426">
        <f t="shared" si="35"/>
        <v>0</v>
      </c>
      <c r="CC70" s="426">
        <f t="shared" si="35"/>
        <v>0</v>
      </c>
      <c r="CD70" s="426">
        <f t="shared" si="35"/>
        <v>0</v>
      </c>
      <c r="CE70" s="426">
        <f t="shared" si="35"/>
        <v>0</v>
      </c>
      <c r="CF70" s="426">
        <f t="shared" si="35"/>
        <v>0</v>
      </c>
      <c r="CG70" s="426">
        <f t="shared" si="35"/>
        <v>0</v>
      </c>
      <c r="CH70" s="426">
        <f t="shared" si="35"/>
        <v>0</v>
      </c>
      <c r="CI70" s="426">
        <f t="shared" si="35"/>
        <v>0</v>
      </c>
      <c r="CJ70" s="426">
        <f t="shared" si="35"/>
        <v>0</v>
      </c>
      <c r="CK70" s="426">
        <f t="shared" si="35"/>
        <v>0</v>
      </c>
      <c r="CL70" s="426">
        <f t="shared" si="35"/>
        <v>0</v>
      </c>
      <c r="CM70" s="426">
        <f t="shared" si="35"/>
        <v>0</v>
      </c>
      <c r="CN70" s="426">
        <f t="shared" si="35"/>
        <v>0</v>
      </c>
      <c r="CO70" s="426">
        <f t="shared" si="35"/>
        <v>0</v>
      </c>
      <c r="CP70" s="426">
        <f t="shared" si="35"/>
        <v>0</v>
      </c>
      <c r="CQ70" s="426">
        <f t="shared" si="35"/>
        <v>0</v>
      </c>
      <c r="CR70" s="426">
        <f t="shared" si="35"/>
        <v>0</v>
      </c>
      <c r="CS70" s="426">
        <f t="shared" si="35"/>
        <v>0</v>
      </c>
      <c r="CT70" s="426">
        <f t="shared" si="35"/>
        <v>0</v>
      </c>
      <c r="CU70" s="426">
        <f t="shared" si="35"/>
        <v>0</v>
      </c>
      <c r="CV70" s="426">
        <f t="shared" si="35"/>
        <v>0</v>
      </c>
      <c r="CW70" s="426">
        <f t="shared" si="35"/>
        <v>0</v>
      </c>
      <c r="CX70" s="426">
        <f t="shared" si="35"/>
        <v>0</v>
      </c>
      <c r="CY70" s="426">
        <f t="shared" si="35"/>
        <v>0</v>
      </c>
      <c r="CZ70" s="426">
        <f t="shared" si="35"/>
        <v>0</v>
      </c>
      <c r="DA70" s="426">
        <f t="shared" si="35"/>
        <v>0</v>
      </c>
      <c r="DB70" s="426">
        <f t="shared" si="35"/>
        <v>0</v>
      </c>
      <c r="DC70" s="426">
        <f t="shared" si="35"/>
        <v>0</v>
      </c>
      <c r="DD70" s="426">
        <f t="shared" si="35"/>
        <v>0</v>
      </c>
      <c r="DE70" s="426">
        <f t="shared" si="35"/>
        <v>0</v>
      </c>
      <c r="DF70" s="426">
        <f t="shared" si="35"/>
        <v>0</v>
      </c>
      <c r="DG70" s="50"/>
      <c r="DH70" s="50"/>
      <c r="DI70" s="146"/>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row>
    <row r="71" spans="1:137" ht="25.05" customHeight="1">
      <c r="A71" s="32"/>
      <c r="B71" s="32"/>
      <c r="C71" s="211" t="str">
        <f>Weighting!C33</f>
        <v>HW 3.2</v>
      </c>
      <c r="D71" s="872" t="str">
        <f>Weighting!D33</f>
        <v>AIRBORNE SOUND INSULATION - FLOORS</v>
      </c>
      <c r="E71" s="872"/>
      <c r="F71" s="35">
        <f>Weighting!F33</f>
        <v>2</v>
      </c>
      <c r="G71" s="36"/>
      <c r="H71" s="36"/>
      <c r="I71" s="38">
        <f>I29</f>
        <v>0</v>
      </c>
      <c r="J71" s="32"/>
      <c r="K71" s="426">
        <f>K29</f>
        <v>0</v>
      </c>
      <c r="L71" s="426">
        <f t="shared" ref="L71:BW71" si="36">L29</f>
        <v>0</v>
      </c>
      <c r="M71" s="426">
        <f t="shared" si="36"/>
        <v>0</v>
      </c>
      <c r="N71" s="426">
        <f t="shared" si="36"/>
        <v>0</v>
      </c>
      <c r="O71" s="426">
        <f t="shared" si="36"/>
        <v>0</v>
      </c>
      <c r="P71" s="426">
        <f t="shared" si="36"/>
        <v>0</v>
      </c>
      <c r="Q71" s="426">
        <f t="shared" si="36"/>
        <v>0</v>
      </c>
      <c r="R71" s="426">
        <f t="shared" si="36"/>
        <v>0</v>
      </c>
      <c r="S71" s="426">
        <f t="shared" si="36"/>
        <v>0</v>
      </c>
      <c r="T71" s="426">
        <f t="shared" si="36"/>
        <v>0</v>
      </c>
      <c r="U71" s="426">
        <f t="shared" si="36"/>
        <v>0</v>
      </c>
      <c r="V71" s="426">
        <f t="shared" si="36"/>
        <v>0</v>
      </c>
      <c r="W71" s="426">
        <f t="shared" si="36"/>
        <v>0</v>
      </c>
      <c r="X71" s="426">
        <f t="shared" si="36"/>
        <v>0</v>
      </c>
      <c r="Y71" s="426">
        <f t="shared" si="36"/>
        <v>0</v>
      </c>
      <c r="Z71" s="426">
        <f t="shared" si="36"/>
        <v>0</v>
      </c>
      <c r="AA71" s="426">
        <f t="shared" si="36"/>
        <v>0</v>
      </c>
      <c r="AB71" s="426">
        <f t="shared" si="36"/>
        <v>0</v>
      </c>
      <c r="AC71" s="426">
        <f t="shared" si="36"/>
        <v>0</v>
      </c>
      <c r="AD71" s="426">
        <f t="shared" si="36"/>
        <v>0</v>
      </c>
      <c r="AE71" s="426">
        <f t="shared" si="36"/>
        <v>0</v>
      </c>
      <c r="AF71" s="426">
        <f t="shared" si="36"/>
        <v>0</v>
      </c>
      <c r="AG71" s="426">
        <f t="shared" si="36"/>
        <v>0</v>
      </c>
      <c r="AH71" s="426">
        <f t="shared" si="36"/>
        <v>0</v>
      </c>
      <c r="AI71" s="426">
        <f t="shared" si="36"/>
        <v>0</v>
      </c>
      <c r="AJ71" s="426">
        <f t="shared" si="36"/>
        <v>0</v>
      </c>
      <c r="AK71" s="426">
        <f t="shared" si="36"/>
        <v>0</v>
      </c>
      <c r="AL71" s="426">
        <f t="shared" si="36"/>
        <v>0</v>
      </c>
      <c r="AM71" s="426">
        <f t="shared" si="36"/>
        <v>0</v>
      </c>
      <c r="AN71" s="426">
        <f t="shared" si="36"/>
        <v>0</v>
      </c>
      <c r="AO71" s="426">
        <f t="shared" si="36"/>
        <v>0</v>
      </c>
      <c r="AP71" s="426">
        <f t="shared" si="36"/>
        <v>0</v>
      </c>
      <c r="AQ71" s="426">
        <f t="shared" si="36"/>
        <v>0</v>
      </c>
      <c r="AR71" s="426">
        <f t="shared" si="36"/>
        <v>0</v>
      </c>
      <c r="AS71" s="426">
        <f t="shared" si="36"/>
        <v>0</v>
      </c>
      <c r="AT71" s="426">
        <f t="shared" si="36"/>
        <v>0</v>
      </c>
      <c r="AU71" s="426">
        <f t="shared" si="36"/>
        <v>0</v>
      </c>
      <c r="AV71" s="426">
        <f t="shared" si="36"/>
        <v>0</v>
      </c>
      <c r="AW71" s="426">
        <f t="shared" si="36"/>
        <v>0</v>
      </c>
      <c r="AX71" s="426">
        <f t="shared" si="36"/>
        <v>0</v>
      </c>
      <c r="AY71" s="426">
        <f t="shared" si="36"/>
        <v>0</v>
      </c>
      <c r="AZ71" s="426">
        <f t="shared" si="36"/>
        <v>0</v>
      </c>
      <c r="BA71" s="426">
        <f t="shared" si="36"/>
        <v>0</v>
      </c>
      <c r="BB71" s="426">
        <f t="shared" si="36"/>
        <v>0</v>
      </c>
      <c r="BC71" s="426">
        <f t="shared" si="36"/>
        <v>0</v>
      </c>
      <c r="BD71" s="426">
        <f t="shared" si="36"/>
        <v>0</v>
      </c>
      <c r="BE71" s="426">
        <f t="shared" si="36"/>
        <v>0</v>
      </c>
      <c r="BF71" s="426">
        <f t="shared" si="36"/>
        <v>0</v>
      </c>
      <c r="BG71" s="426">
        <f t="shared" si="36"/>
        <v>0</v>
      </c>
      <c r="BH71" s="426">
        <f t="shared" si="36"/>
        <v>0</v>
      </c>
      <c r="BI71" s="426">
        <f t="shared" si="36"/>
        <v>0</v>
      </c>
      <c r="BJ71" s="426">
        <f t="shared" si="36"/>
        <v>0</v>
      </c>
      <c r="BK71" s="426">
        <f t="shared" si="36"/>
        <v>0</v>
      </c>
      <c r="BL71" s="426">
        <f t="shared" si="36"/>
        <v>0</v>
      </c>
      <c r="BM71" s="426">
        <f t="shared" si="36"/>
        <v>0</v>
      </c>
      <c r="BN71" s="426">
        <f t="shared" si="36"/>
        <v>0</v>
      </c>
      <c r="BO71" s="426">
        <f t="shared" si="36"/>
        <v>0</v>
      </c>
      <c r="BP71" s="426">
        <f t="shared" si="36"/>
        <v>0</v>
      </c>
      <c r="BQ71" s="426">
        <f t="shared" si="36"/>
        <v>0</v>
      </c>
      <c r="BR71" s="426">
        <f t="shared" si="36"/>
        <v>0</v>
      </c>
      <c r="BS71" s="426">
        <f t="shared" si="36"/>
        <v>0</v>
      </c>
      <c r="BT71" s="426">
        <f t="shared" si="36"/>
        <v>0</v>
      </c>
      <c r="BU71" s="426">
        <f t="shared" si="36"/>
        <v>0</v>
      </c>
      <c r="BV71" s="426">
        <f t="shared" si="36"/>
        <v>0</v>
      </c>
      <c r="BW71" s="426">
        <f t="shared" si="36"/>
        <v>0</v>
      </c>
      <c r="BX71" s="426">
        <f t="shared" ref="BX71:DF71" si="37">BX29</f>
        <v>0</v>
      </c>
      <c r="BY71" s="426">
        <f t="shared" si="37"/>
        <v>0</v>
      </c>
      <c r="BZ71" s="426">
        <f t="shared" si="37"/>
        <v>0</v>
      </c>
      <c r="CA71" s="426">
        <f t="shared" si="37"/>
        <v>0</v>
      </c>
      <c r="CB71" s="426">
        <f t="shared" si="37"/>
        <v>0</v>
      </c>
      <c r="CC71" s="426">
        <f t="shared" si="37"/>
        <v>0</v>
      </c>
      <c r="CD71" s="426">
        <f t="shared" si="37"/>
        <v>0</v>
      </c>
      <c r="CE71" s="426">
        <f t="shared" si="37"/>
        <v>0</v>
      </c>
      <c r="CF71" s="426">
        <f t="shared" si="37"/>
        <v>0</v>
      </c>
      <c r="CG71" s="426">
        <f t="shared" si="37"/>
        <v>0</v>
      </c>
      <c r="CH71" s="426">
        <f t="shared" si="37"/>
        <v>0</v>
      </c>
      <c r="CI71" s="426">
        <f t="shared" si="37"/>
        <v>0</v>
      </c>
      <c r="CJ71" s="426">
        <f t="shared" si="37"/>
        <v>0</v>
      </c>
      <c r="CK71" s="426">
        <f t="shared" si="37"/>
        <v>0</v>
      </c>
      <c r="CL71" s="426">
        <f t="shared" si="37"/>
        <v>0</v>
      </c>
      <c r="CM71" s="426">
        <f t="shared" si="37"/>
        <v>0</v>
      </c>
      <c r="CN71" s="426">
        <f t="shared" si="37"/>
        <v>0</v>
      </c>
      <c r="CO71" s="426">
        <f t="shared" si="37"/>
        <v>0</v>
      </c>
      <c r="CP71" s="426">
        <f t="shared" si="37"/>
        <v>0</v>
      </c>
      <c r="CQ71" s="426">
        <f t="shared" si="37"/>
        <v>0</v>
      </c>
      <c r="CR71" s="426">
        <f t="shared" si="37"/>
        <v>0</v>
      </c>
      <c r="CS71" s="426">
        <f t="shared" si="37"/>
        <v>0</v>
      </c>
      <c r="CT71" s="426">
        <f t="shared" si="37"/>
        <v>0</v>
      </c>
      <c r="CU71" s="426">
        <f t="shared" si="37"/>
        <v>0</v>
      </c>
      <c r="CV71" s="426">
        <f t="shared" si="37"/>
        <v>0</v>
      </c>
      <c r="CW71" s="426">
        <f t="shared" si="37"/>
        <v>0</v>
      </c>
      <c r="CX71" s="426">
        <f t="shared" si="37"/>
        <v>0</v>
      </c>
      <c r="CY71" s="426">
        <f t="shared" si="37"/>
        <v>0</v>
      </c>
      <c r="CZ71" s="426">
        <f t="shared" si="37"/>
        <v>0</v>
      </c>
      <c r="DA71" s="426">
        <f t="shared" si="37"/>
        <v>0</v>
      </c>
      <c r="DB71" s="426">
        <f t="shared" si="37"/>
        <v>0</v>
      </c>
      <c r="DC71" s="426">
        <f t="shared" si="37"/>
        <v>0</v>
      </c>
      <c r="DD71" s="426">
        <f t="shared" si="37"/>
        <v>0</v>
      </c>
      <c r="DE71" s="426">
        <f t="shared" si="37"/>
        <v>0</v>
      </c>
      <c r="DF71" s="426">
        <f t="shared" si="37"/>
        <v>0</v>
      </c>
      <c r="DG71" s="50"/>
      <c r="DH71" s="50"/>
      <c r="DI71" s="146"/>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row>
    <row r="72" spans="1:137" ht="25.05" customHeight="1">
      <c r="A72" s="32"/>
      <c r="B72" s="32"/>
      <c r="C72" s="211" t="str">
        <f>Weighting!C34</f>
        <v>HW 3.3</v>
      </c>
      <c r="D72" s="872" t="str">
        <f>Weighting!D34</f>
        <v>IMPACT SOUND INSULATION - FLOORS</v>
      </c>
      <c r="E72" s="872"/>
      <c r="F72" s="35">
        <f>Weighting!F34</f>
        <v>2</v>
      </c>
      <c r="G72" s="36"/>
      <c r="H72" s="36"/>
      <c r="I72" s="38">
        <f>I32</f>
        <v>0</v>
      </c>
      <c r="J72" s="32"/>
      <c r="K72" s="426">
        <f>K32</f>
        <v>0</v>
      </c>
      <c r="L72" s="426">
        <f t="shared" ref="L72:BW72" si="38">L32</f>
        <v>0</v>
      </c>
      <c r="M72" s="426">
        <f t="shared" si="38"/>
        <v>0</v>
      </c>
      <c r="N72" s="426">
        <f t="shared" si="38"/>
        <v>0</v>
      </c>
      <c r="O72" s="426">
        <f t="shared" si="38"/>
        <v>0</v>
      </c>
      <c r="P72" s="426">
        <f t="shared" si="38"/>
        <v>0</v>
      </c>
      <c r="Q72" s="426">
        <f t="shared" si="38"/>
        <v>0</v>
      </c>
      <c r="R72" s="426">
        <f t="shared" si="38"/>
        <v>0</v>
      </c>
      <c r="S72" s="426">
        <f t="shared" si="38"/>
        <v>0</v>
      </c>
      <c r="T72" s="426">
        <f t="shared" si="38"/>
        <v>0</v>
      </c>
      <c r="U72" s="426">
        <f t="shared" si="38"/>
        <v>0</v>
      </c>
      <c r="V72" s="426">
        <f t="shared" si="38"/>
        <v>0</v>
      </c>
      <c r="W72" s="426">
        <f t="shared" si="38"/>
        <v>0</v>
      </c>
      <c r="X72" s="426">
        <f t="shared" si="38"/>
        <v>0</v>
      </c>
      <c r="Y72" s="426">
        <f t="shared" si="38"/>
        <v>0</v>
      </c>
      <c r="Z72" s="426">
        <f t="shared" si="38"/>
        <v>0</v>
      </c>
      <c r="AA72" s="426">
        <f t="shared" si="38"/>
        <v>0</v>
      </c>
      <c r="AB72" s="426">
        <f t="shared" si="38"/>
        <v>0</v>
      </c>
      <c r="AC72" s="426">
        <f t="shared" si="38"/>
        <v>0</v>
      </c>
      <c r="AD72" s="426">
        <f t="shared" si="38"/>
        <v>0</v>
      </c>
      <c r="AE72" s="426">
        <f t="shared" si="38"/>
        <v>0</v>
      </c>
      <c r="AF72" s="426">
        <f t="shared" si="38"/>
        <v>0</v>
      </c>
      <c r="AG72" s="426">
        <f t="shared" si="38"/>
        <v>0</v>
      </c>
      <c r="AH72" s="426">
        <f t="shared" si="38"/>
        <v>0</v>
      </c>
      <c r="AI72" s="426">
        <f t="shared" si="38"/>
        <v>0</v>
      </c>
      <c r="AJ72" s="426">
        <f t="shared" si="38"/>
        <v>0</v>
      </c>
      <c r="AK72" s="426">
        <f t="shared" si="38"/>
        <v>0</v>
      </c>
      <c r="AL72" s="426">
        <f t="shared" si="38"/>
        <v>0</v>
      </c>
      <c r="AM72" s="426">
        <f t="shared" si="38"/>
        <v>0</v>
      </c>
      <c r="AN72" s="426">
        <f t="shared" si="38"/>
        <v>0</v>
      </c>
      <c r="AO72" s="426">
        <f t="shared" si="38"/>
        <v>0</v>
      </c>
      <c r="AP72" s="426">
        <f t="shared" si="38"/>
        <v>0</v>
      </c>
      <c r="AQ72" s="426">
        <f t="shared" si="38"/>
        <v>0</v>
      </c>
      <c r="AR72" s="426">
        <f t="shared" si="38"/>
        <v>0</v>
      </c>
      <c r="AS72" s="426">
        <f t="shared" si="38"/>
        <v>0</v>
      </c>
      <c r="AT72" s="426">
        <f t="shared" si="38"/>
        <v>0</v>
      </c>
      <c r="AU72" s="426">
        <f t="shared" si="38"/>
        <v>0</v>
      </c>
      <c r="AV72" s="426">
        <f t="shared" si="38"/>
        <v>0</v>
      </c>
      <c r="AW72" s="426">
        <f t="shared" si="38"/>
        <v>0</v>
      </c>
      <c r="AX72" s="426">
        <f t="shared" si="38"/>
        <v>0</v>
      </c>
      <c r="AY72" s="426">
        <f t="shared" si="38"/>
        <v>0</v>
      </c>
      <c r="AZ72" s="426">
        <f t="shared" si="38"/>
        <v>0</v>
      </c>
      <c r="BA72" s="426">
        <f t="shared" si="38"/>
        <v>0</v>
      </c>
      <c r="BB72" s="426">
        <f t="shared" si="38"/>
        <v>0</v>
      </c>
      <c r="BC72" s="426">
        <f t="shared" si="38"/>
        <v>0</v>
      </c>
      <c r="BD72" s="426">
        <f t="shared" si="38"/>
        <v>0</v>
      </c>
      <c r="BE72" s="426">
        <f t="shared" si="38"/>
        <v>0</v>
      </c>
      <c r="BF72" s="426">
        <f t="shared" si="38"/>
        <v>0</v>
      </c>
      <c r="BG72" s="426">
        <f t="shared" si="38"/>
        <v>0</v>
      </c>
      <c r="BH72" s="426">
        <f t="shared" si="38"/>
        <v>0</v>
      </c>
      <c r="BI72" s="426">
        <f t="shared" si="38"/>
        <v>0</v>
      </c>
      <c r="BJ72" s="426">
        <f t="shared" si="38"/>
        <v>0</v>
      </c>
      <c r="BK72" s="426">
        <f t="shared" si="38"/>
        <v>0</v>
      </c>
      <c r="BL72" s="426">
        <f t="shared" si="38"/>
        <v>0</v>
      </c>
      <c r="BM72" s="426">
        <f t="shared" si="38"/>
        <v>0</v>
      </c>
      <c r="BN72" s="426">
        <f t="shared" si="38"/>
        <v>0</v>
      </c>
      <c r="BO72" s="426">
        <f t="shared" si="38"/>
        <v>0</v>
      </c>
      <c r="BP72" s="426">
        <f t="shared" si="38"/>
        <v>0</v>
      </c>
      <c r="BQ72" s="426">
        <f t="shared" si="38"/>
        <v>0</v>
      </c>
      <c r="BR72" s="426">
        <f t="shared" si="38"/>
        <v>0</v>
      </c>
      <c r="BS72" s="426">
        <f t="shared" si="38"/>
        <v>0</v>
      </c>
      <c r="BT72" s="426">
        <f t="shared" si="38"/>
        <v>0</v>
      </c>
      <c r="BU72" s="426">
        <f t="shared" si="38"/>
        <v>0</v>
      </c>
      <c r="BV72" s="426">
        <f t="shared" si="38"/>
        <v>0</v>
      </c>
      <c r="BW72" s="426">
        <f t="shared" si="38"/>
        <v>0</v>
      </c>
      <c r="BX72" s="426">
        <f t="shared" ref="BX72:DF72" si="39">BX32</f>
        <v>0</v>
      </c>
      <c r="BY72" s="426">
        <f t="shared" si="39"/>
        <v>0</v>
      </c>
      <c r="BZ72" s="426">
        <f t="shared" si="39"/>
        <v>0</v>
      </c>
      <c r="CA72" s="426">
        <f t="shared" si="39"/>
        <v>0</v>
      </c>
      <c r="CB72" s="426">
        <f t="shared" si="39"/>
        <v>0</v>
      </c>
      <c r="CC72" s="426">
        <f t="shared" si="39"/>
        <v>0</v>
      </c>
      <c r="CD72" s="426">
        <f t="shared" si="39"/>
        <v>0</v>
      </c>
      <c r="CE72" s="426">
        <f t="shared" si="39"/>
        <v>0</v>
      </c>
      <c r="CF72" s="426">
        <f t="shared" si="39"/>
        <v>0</v>
      </c>
      <c r="CG72" s="426">
        <f t="shared" si="39"/>
        <v>0</v>
      </c>
      <c r="CH72" s="426">
        <f t="shared" si="39"/>
        <v>0</v>
      </c>
      <c r="CI72" s="426">
        <f t="shared" si="39"/>
        <v>0</v>
      </c>
      <c r="CJ72" s="426">
        <f t="shared" si="39"/>
        <v>0</v>
      </c>
      <c r="CK72" s="426">
        <f t="shared" si="39"/>
        <v>0</v>
      </c>
      <c r="CL72" s="426">
        <f t="shared" si="39"/>
        <v>0</v>
      </c>
      <c r="CM72" s="426">
        <f t="shared" si="39"/>
        <v>0</v>
      </c>
      <c r="CN72" s="426">
        <f t="shared" si="39"/>
        <v>0</v>
      </c>
      <c r="CO72" s="426">
        <f t="shared" si="39"/>
        <v>0</v>
      </c>
      <c r="CP72" s="426">
        <f t="shared" si="39"/>
        <v>0</v>
      </c>
      <c r="CQ72" s="426">
        <f t="shared" si="39"/>
        <v>0</v>
      </c>
      <c r="CR72" s="426">
        <f t="shared" si="39"/>
        <v>0</v>
      </c>
      <c r="CS72" s="426">
        <f t="shared" si="39"/>
        <v>0</v>
      </c>
      <c r="CT72" s="426">
        <f t="shared" si="39"/>
        <v>0</v>
      </c>
      <c r="CU72" s="426">
        <f t="shared" si="39"/>
        <v>0</v>
      </c>
      <c r="CV72" s="426">
        <f t="shared" si="39"/>
        <v>0</v>
      </c>
      <c r="CW72" s="426">
        <f t="shared" si="39"/>
        <v>0</v>
      </c>
      <c r="CX72" s="426">
        <f t="shared" si="39"/>
        <v>0</v>
      </c>
      <c r="CY72" s="426">
        <f t="shared" si="39"/>
        <v>0</v>
      </c>
      <c r="CZ72" s="426">
        <f t="shared" si="39"/>
        <v>0</v>
      </c>
      <c r="DA72" s="426">
        <f t="shared" si="39"/>
        <v>0</v>
      </c>
      <c r="DB72" s="426">
        <f t="shared" si="39"/>
        <v>0</v>
      </c>
      <c r="DC72" s="426">
        <f t="shared" si="39"/>
        <v>0</v>
      </c>
      <c r="DD72" s="426">
        <f t="shared" si="39"/>
        <v>0</v>
      </c>
      <c r="DE72" s="426">
        <f t="shared" si="39"/>
        <v>0</v>
      </c>
      <c r="DF72" s="426">
        <f t="shared" si="39"/>
        <v>0</v>
      </c>
      <c r="DG72" s="50"/>
      <c r="DH72" s="50"/>
      <c r="DI72" s="146"/>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row>
    <row r="73" spans="1:137" ht="25.05" customHeight="1">
      <c r="A73" s="32"/>
      <c r="B73" s="32"/>
      <c r="C73" s="211" t="str">
        <f>Weighting!C35</f>
        <v>HW 3.4</v>
      </c>
      <c r="D73" s="872" t="str">
        <f>Weighting!D35</f>
        <v>INTERNAL SOURCES</v>
      </c>
      <c r="E73" s="872"/>
      <c r="F73" s="35">
        <f>Weighting!F35</f>
        <v>2</v>
      </c>
      <c r="G73" s="36"/>
      <c r="H73" s="36"/>
      <c r="I73" s="38">
        <f>I36</f>
        <v>0</v>
      </c>
      <c r="J73" s="32"/>
      <c r="K73" s="426">
        <f>K36</f>
        <v>0</v>
      </c>
      <c r="L73" s="426">
        <f t="shared" ref="L73:BW73" si="40">L36</f>
        <v>0</v>
      </c>
      <c r="M73" s="426">
        <f t="shared" si="40"/>
        <v>0</v>
      </c>
      <c r="N73" s="426">
        <f t="shared" si="40"/>
        <v>0</v>
      </c>
      <c r="O73" s="426">
        <f t="shared" si="40"/>
        <v>0</v>
      </c>
      <c r="P73" s="426">
        <f t="shared" si="40"/>
        <v>0</v>
      </c>
      <c r="Q73" s="426">
        <f t="shared" si="40"/>
        <v>0</v>
      </c>
      <c r="R73" s="426">
        <f t="shared" si="40"/>
        <v>0</v>
      </c>
      <c r="S73" s="426">
        <f t="shared" si="40"/>
        <v>0</v>
      </c>
      <c r="T73" s="426">
        <f t="shared" si="40"/>
        <v>0</v>
      </c>
      <c r="U73" s="426">
        <f t="shared" si="40"/>
        <v>0</v>
      </c>
      <c r="V73" s="426">
        <f t="shared" si="40"/>
        <v>0</v>
      </c>
      <c r="W73" s="426">
        <f t="shared" si="40"/>
        <v>0</v>
      </c>
      <c r="X73" s="426">
        <f t="shared" si="40"/>
        <v>0</v>
      </c>
      <c r="Y73" s="426">
        <f t="shared" si="40"/>
        <v>0</v>
      </c>
      <c r="Z73" s="426">
        <f t="shared" si="40"/>
        <v>0</v>
      </c>
      <c r="AA73" s="426">
        <f t="shared" si="40"/>
        <v>0</v>
      </c>
      <c r="AB73" s="426">
        <f t="shared" si="40"/>
        <v>0</v>
      </c>
      <c r="AC73" s="426">
        <f t="shared" si="40"/>
        <v>0</v>
      </c>
      <c r="AD73" s="426">
        <f t="shared" si="40"/>
        <v>0</v>
      </c>
      <c r="AE73" s="426">
        <f t="shared" si="40"/>
        <v>0</v>
      </c>
      <c r="AF73" s="426">
        <f t="shared" si="40"/>
        <v>0</v>
      </c>
      <c r="AG73" s="426">
        <f t="shared" si="40"/>
        <v>0</v>
      </c>
      <c r="AH73" s="426">
        <f t="shared" si="40"/>
        <v>0</v>
      </c>
      <c r="AI73" s="426">
        <f t="shared" si="40"/>
        <v>0</v>
      </c>
      <c r="AJ73" s="426">
        <f t="shared" si="40"/>
        <v>0</v>
      </c>
      <c r="AK73" s="426">
        <f t="shared" si="40"/>
        <v>0</v>
      </c>
      <c r="AL73" s="426">
        <f t="shared" si="40"/>
        <v>0</v>
      </c>
      <c r="AM73" s="426">
        <f t="shared" si="40"/>
        <v>0</v>
      </c>
      <c r="AN73" s="426">
        <f t="shared" si="40"/>
        <v>0</v>
      </c>
      <c r="AO73" s="426">
        <f t="shared" si="40"/>
        <v>0</v>
      </c>
      <c r="AP73" s="426">
        <f t="shared" si="40"/>
        <v>0</v>
      </c>
      <c r="AQ73" s="426">
        <f t="shared" si="40"/>
        <v>0</v>
      </c>
      <c r="AR73" s="426">
        <f t="shared" si="40"/>
        <v>0</v>
      </c>
      <c r="AS73" s="426">
        <f t="shared" si="40"/>
        <v>0</v>
      </c>
      <c r="AT73" s="426">
        <f t="shared" si="40"/>
        <v>0</v>
      </c>
      <c r="AU73" s="426">
        <f t="shared" si="40"/>
        <v>0</v>
      </c>
      <c r="AV73" s="426">
        <f t="shared" si="40"/>
        <v>0</v>
      </c>
      <c r="AW73" s="426">
        <f t="shared" si="40"/>
        <v>0</v>
      </c>
      <c r="AX73" s="426">
        <f t="shared" si="40"/>
        <v>0</v>
      </c>
      <c r="AY73" s="426">
        <f t="shared" si="40"/>
        <v>0</v>
      </c>
      <c r="AZ73" s="426">
        <f t="shared" si="40"/>
        <v>0</v>
      </c>
      <c r="BA73" s="426">
        <f t="shared" si="40"/>
        <v>0</v>
      </c>
      <c r="BB73" s="426">
        <f t="shared" si="40"/>
        <v>0</v>
      </c>
      <c r="BC73" s="426">
        <f t="shared" si="40"/>
        <v>0</v>
      </c>
      <c r="BD73" s="426">
        <f t="shared" si="40"/>
        <v>0</v>
      </c>
      <c r="BE73" s="426">
        <f t="shared" si="40"/>
        <v>0</v>
      </c>
      <c r="BF73" s="426">
        <f t="shared" si="40"/>
        <v>0</v>
      </c>
      <c r="BG73" s="426">
        <f t="shared" si="40"/>
        <v>0</v>
      </c>
      <c r="BH73" s="426">
        <f t="shared" si="40"/>
        <v>0</v>
      </c>
      <c r="BI73" s="426">
        <f t="shared" si="40"/>
        <v>0</v>
      </c>
      <c r="BJ73" s="426">
        <f t="shared" si="40"/>
        <v>0</v>
      </c>
      <c r="BK73" s="426">
        <f t="shared" si="40"/>
        <v>0</v>
      </c>
      <c r="BL73" s="426">
        <f t="shared" si="40"/>
        <v>0</v>
      </c>
      <c r="BM73" s="426">
        <f t="shared" si="40"/>
        <v>0</v>
      </c>
      <c r="BN73" s="426">
        <f t="shared" si="40"/>
        <v>0</v>
      </c>
      <c r="BO73" s="426">
        <f t="shared" si="40"/>
        <v>0</v>
      </c>
      <c r="BP73" s="426">
        <f t="shared" si="40"/>
        <v>0</v>
      </c>
      <c r="BQ73" s="426">
        <f t="shared" si="40"/>
        <v>0</v>
      </c>
      <c r="BR73" s="426">
        <f t="shared" si="40"/>
        <v>0</v>
      </c>
      <c r="BS73" s="426">
        <f t="shared" si="40"/>
        <v>0</v>
      </c>
      <c r="BT73" s="426">
        <f t="shared" si="40"/>
        <v>0</v>
      </c>
      <c r="BU73" s="426">
        <f t="shared" si="40"/>
        <v>0</v>
      </c>
      <c r="BV73" s="426">
        <f t="shared" si="40"/>
        <v>0</v>
      </c>
      <c r="BW73" s="426">
        <f t="shared" si="40"/>
        <v>0</v>
      </c>
      <c r="BX73" s="426">
        <f t="shared" ref="BX73:DF73" si="41">BX36</f>
        <v>0</v>
      </c>
      <c r="BY73" s="426">
        <f t="shared" si="41"/>
        <v>0</v>
      </c>
      <c r="BZ73" s="426">
        <f t="shared" si="41"/>
        <v>0</v>
      </c>
      <c r="CA73" s="426">
        <f t="shared" si="41"/>
        <v>0</v>
      </c>
      <c r="CB73" s="426">
        <f t="shared" si="41"/>
        <v>0</v>
      </c>
      <c r="CC73" s="426">
        <f t="shared" si="41"/>
        <v>0</v>
      </c>
      <c r="CD73" s="426">
        <f t="shared" si="41"/>
        <v>0</v>
      </c>
      <c r="CE73" s="426">
        <f t="shared" si="41"/>
        <v>0</v>
      </c>
      <c r="CF73" s="426">
        <f t="shared" si="41"/>
        <v>0</v>
      </c>
      <c r="CG73" s="426">
        <f t="shared" si="41"/>
        <v>0</v>
      </c>
      <c r="CH73" s="426">
        <f t="shared" si="41"/>
        <v>0</v>
      </c>
      <c r="CI73" s="426">
        <f t="shared" si="41"/>
        <v>0</v>
      </c>
      <c r="CJ73" s="426">
        <f t="shared" si="41"/>
        <v>0</v>
      </c>
      <c r="CK73" s="426">
        <f t="shared" si="41"/>
        <v>0</v>
      </c>
      <c r="CL73" s="426">
        <f t="shared" si="41"/>
        <v>0</v>
      </c>
      <c r="CM73" s="426">
        <f t="shared" si="41"/>
        <v>0</v>
      </c>
      <c r="CN73" s="426">
        <f t="shared" si="41"/>
        <v>0</v>
      </c>
      <c r="CO73" s="426">
        <f t="shared" si="41"/>
        <v>0</v>
      </c>
      <c r="CP73" s="426">
        <f t="shared" si="41"/>
        <v>0</v>
      </c>
      <c r="CQ73" s="426">
        <f t="shared" si="41"/>
        <v>0</v>
      </c>
      <c r="CR73" s="426">
        <f t="shared" si="41"/>
        <v>0</v>
      </c>
      <c r="CS73" s="426">
        <f t="shared" si="41"/>
        <v>0</v>
      </c>
      <c r="CT73" s="426">
        <f t="shared" si="41"/>
        <v>0</v>
      </c>
      <c r="CU73" s="426">
        <f t="shared" si="41"/>
        <v>0</v>
      </c>
      <c r="CV73" s="426">
        <f t="shared" si="41"/>
        <v>0</v>
      </c>
      <c r="CW73" s="426">
        <f t="shared" si="41"/>
        <v>0</v>
      </c>
      <c r="CX73" s="426">
        <f t="shared" si="41"/>
        <v>0</v>
      </c>
      <c r="CY73" s="426">
        <f t="shared" si="41"/>
        <v>0</v>
      </c>
      <c r="CZ73" s="426">
        <f t="shared" si="41"/>
        <v>0</v>
      </c>
      <c r="DA73" s="426">
        <f t="shared" si="41"/>
        <v>0</v>
      </c>
      <c r="DB73" s="426">
        <f t="shared" si="41"/>
        <v>0</v>
      </c>
      <c r="DC73" s="426">
        <f t="shared" si="41"/>
        <v>0</v>
      </c>
      <c r="DD73" s="426">
        <f t="shared" si="41"/>
        <v>0</v>
      </c>
      <c r="DE73" s="426">
        <f t="shared" si="41"/>
        <v>0</v>
      </c>
      <c r="DF73" s="426">
        <f t="shared" si="41"/>
        <v>0</v>
      </c>
      <c r="DG73" s="50"/>
      <c r="DH73" s="50"/>
      <c r="DI73" s="146"/>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row>
    <row r="74" spans="1:137" ht="25.05" customHeight="1">
      <c r="A74" s="32"/>
      <c r="B74" s="32"/>
      <c r="C74" s="211" t="str">
        <f>Weighting!C36</f>
        <v>HW 4.1</v>
      </c>
      <c r="D74" s="872" t="str">
        <f>Weighting!D36</f>
        <v>SUMMER COMFORT - RISK OF OVERHEATING</v>
      </c>
      <c r="E74" s="872"/>
      <c r="F74" s="35">
        <f>Weighting!F36</f>
        <v>4</v>
      </c>
      <c r="G74" s="36"/>
      <c r="H74" s="36"/>
      <c r="I74" s="38">
        <f>I42</f>
        <v>0</v>
      </c>
      <c r="J74" s="32"/>
      <c r="K74" s="426">
        <f>K42</f>
        <v>0</v>
      </c>
      <c r="L74" s="426">
        <f t="shared" ref="L74:BW74" si="42">L42</f>
        <v>0</v>
      </c>
      <c r="M74" s="426">
        <f t="shared" si="42"/>
        <v>0</v>
      </c>
      <c r="N74" s="426">
        <f t="shared" si="42"/>
        <v>0</v>
      </c>
      <c r="O74" s="426">
        <f t="shared" si="42"/>
        <v>0</v>
      </c>
      <c r="P74" s="426">
        <f t="shared" si="42"/>
        <v>0</v>
      </c>
      <c r="Q74" s="426">
        <f t="shared" si="42"/>
        <v>0</v>
      </c>
      <c r="R74" s="426">
        <f t="shared" si="42"/>
        <v>0</v>
      </c>
      <c r="S74" s="426">
        <f t="shared" si="42"/>
        <v>0</v>
      </c>
      <c r="T74" s="426">
        <f t="shared" si="42"/>
        <v>0</v>
      </c>
      <c r="U74" s="426">
        <f t="shared" si="42"/>
        <v>0</v>
      </c>
      <c r="V74" s="426">
        <f t="shared" si="42"/>
        <v>0</v>
      </c>
      <c r="W74" s="426">
        <f t="shared" si="42"/>
        <v>0</v>
      </c>
      <c r="X74" s="426">
        <f t="shared" si="42"/>
        <v>0</v>
      </c>
      <c r="Y74" s="426">
        <f t="shared" si="42"/>
        <v>0</v>
      </c>
      <c r="Z74" s="426">
        <f t="shared" si="42"/>
        <v>0</v>
      </c>
      <c r="AA74" s="426">
        <f t="shared" si="42"/>
        <v>0</v>
      </c>
      <c r="AB74" s="426">
        <f t="shared" si="42"/>
        <v>0</v>
      </c>
      <c r="AC74" s="426">
        <f t="shared" si="42"/>
        <v>0</v>
      </c>
      <c r="AD74" s="426">
        <f t="shared" si="42"/>
        <v>0</v>
      </c>
      <c r="AE74" s="426">
        <f t="shared" si="42"/>
        <v>0</v>
      </c>
      <c r="AF74" s="426">
        <f t="shared" si="42"/>
        <v>0</v>
      </c>
      <c r="AG74" s="426">
        <f t="shared" si="42"/>
        <v>0</v>
      </c>
      <c r="AH74" s="426">
        <f t="shared" si="42"/>
        <v>0</v>
      </c>
      <c r="AI74" s="426">
        <f t="shared" si="42"/>
        <v>0</v>
      </c>
      <c r="AJ74" s="426">
        <f t="shared" si="42"/>
        <v>0</v>
      </c>
      <c r="AK74" s="426">
        <f t="shared" si="42"/>
        <v>0</v>
      </c>
      <c r="AL74" s="426">
        <f t="shared" si="42"/>
        <v>0</v>
      </c>
      <c r="AM74" s="426">
        <f t="shared" si="42"/>
        <v>0</v>
      </c>
      <c r="AN74" s="426">
        <f t="shared" si="42"/>
        <v>0</v>
      </c>
      <c r="AO74" s="426">
        <f t="shared" si="42"/>
        <v>0</v>
      </c>
      <c r="AP74" s="426">
        <f t="shared" si="42"/>
        <v>0</v>
      </c>
      <c r="AQ74" s="426">
        <f t="shared" si="42"/>
        <v>0</v>
      </c>
      <c r="AR74" s="426">
        <f t="shared" si="42"/>
        <v>0</v>
      </c>
      <c r="AS74" s="426">
        <f t="shared" si="42"/>
        <v>0</v>
      </c>
      <c r="AT74" s="426">
        <f t="shared" si="42"/>
        <v>0</v>
      </c>
      <c r="AU74" s="426">
        <f t="shared" si="42"/>
        <v>0</v>
      </c>
      <c r="AV74" s="426">
        <f t="shared" si="42"/>
        <v>0</v>
      </c>
      <c r="AW74" s="426">
        <f t="shared" si="42"/>
        <v>0</v>
      </c>
      <c r="AX74" s="426">
        <f t="shared" si="42"/>
        <v>0</v>
      </c>
      <c r="AY74" s="426">
        <f t="shared" si="42"/>
        <v>0</v>
      </c>
      <c r="AZ74" s="426">
        <f t="shared" si="42"/>
        <v>0</v>
      </c>
      <c r="BA74" s="426">
        <f t="shared" si="42"/>
        <v>0</v>
      </c>
      <c r="BB74" s="426">
        <f t="shared" si="42"/>
        <v>0</v>
      </c>
      <c r="BC74" s="426">
        <f t="shared" si="42"/>
        <v>0</v>
      </c>
      <c r="BD74" s="426">
        <f t="shared" si="42"/>
        <v>0</v>
      </c>
      <c r="BE74" s="426">
        <f t="shared" si="42"/>
        <v>0</v>
      </c>
      <c r="BF74" s="426">
        <f t="shared" si="42"/>
        <v>0</v>
      </c>
      <c r="BG74" s="426">
        <f t="shared" si="42"/>
        <v>0</v>
      </c>
      <c r="BH74" s="426">
        <f t="shared" si="42"/>
        <v>0</v>
      </c>
      <c r="BI74" s="426">
        <f t="shared" si="42"/>
        <v>0</v>
      </c>
      <c r="BJ74" s="426">
        <f t="shared" si="42"/>
        <v>0</v>
      </c>
      <c r="BK74" s="426">
        <f t="shared" si="42"/>
        <v>0</v>
      </c>
      <c r="BL74" s="426">
        <f t="shared" si="42"/>
        <v>0</v>
      </c>
      <c r="BM74" s="426">
        <f t="shared" si="42"/>
        <v>0</v>
      </c>
      <c r="BN74" s="426">
        <f t="shared" si="42"/>
        <v>0</v>
      </c>
      <c r="BO74" s="426">
        <f t="shared" si="42"/>
        <v>0</v>
      </c>
      <c r="BP74" s="426">
        <f t="shared" si="42"/>
        <v>0</v>
      </c>
      <c r="BQ74" s="426">
        <f t="shared" si="42"/>
        <v>0</v>
      </c>
      <c r="BR74" s="426">
        <f t="shared" si="42"/>
        <v>0</v>
      </c>
      <c r="BS74" s="426">
        <f t="shared" si="42"/>
        <v>0</v>
      </c>
      <c r="BT74" s="426">
        <f t="shared" si="42"/>
        <v>0</v>
      </c>
      <c r="BU74" s="426">
        <f t="shared" si="42"/>
        <v>0</v>
      </c>
      <c r="BV74" s="426">
        <f t="shared" si="42"/>
        <v>0</v>
      </c>
      <c r="BW74" s="426">
        <f t="shared" si="42"/>
        <v>0</v>
      </c>
      <c r="BX74" s="426">
        <f t="shared" ref="BX74:DF74" si="43">BX42</f>
        <v>0</v>
      </c>
      <c r="BY74" s="426">
        <f t="shared" si="43"/>
        <v>0</v>
      </c>
      <c r="BZ74" s="426">
        <f t="shared" si="43"/>
        <v>0</v>
      </c>
      <c r="CA74" s="426">
        <f t="shared" si="43"/>
        <v>0</v>
      </c>
      <c r="CB74" s="426">
        <f t="shared" si="43"/>
        <v>0</v>
      </c>
      <c r="CC74" s="426">
        <f t="shared" si="43"/>
        <v>0</v>
      </c>
      <c r="CD74" s="426">
        <f t="shared" si="43"/>
        <v>0</v>
      </c>
      <c r="CE74" s="426">
        <f t="shared" si="43"/>
        <v>0</v>
      </c>
      <c r="CF74" s="426">
        <f t="shared" si="43"/>
        <v>0</v>
      </c>
      <c r="CG74" s="426">
        <f t="shared" si="43"/>
        <v>0</v>
      </c>
      <c r="CH74" s="426">
        <f t="shared" si="43"/>
        <v>0</v>
      </c>
      <c r="CI74" s="426">
        <f t="shared" si="43"/>
        <v>0</v>
      </c>
      <c r="CJ74" s="426">
        <f t="shared" si="43"/>
        <v>0</v>
      </c>
      <c r="CK74" s="426">
        <f t="shared" si="43"/>
        <v>0</v>
      </c>
      <c r="CL74" s="426">
        <f t="shared" si="43"/>
        <v>0</v>
      </c>
      <c r="CM74" s="426">
        <f t="shared" si="43"/>
        <v>0</v>
      </c>
      <c r="CN74" s="426">
        <f t="shared" si="43"/>
        <v>0</v>
      </c>
      <c r="CO74" s="426">
        <f t="shared" si="43"/>
        <v>0</v>
      </c>
      <c r="CP74" s="426">
        <f t="shared" si="43"/>
        <v>0</v>
      </c>
      <c r="CQ74" s="426">
        <f t="shared" si="43"/>
        <v>0</v>
      </c>
      <c r="CR74" s="426">
        <f t="shared" si="43"/>
        <v>0</v>
      </c>
      <c r="CS74" s="426">
        <f t="shared" si="43"/>
        <v>0</v>
      </c>
      <c r="CT74" s="426">
        <f t="shared" si="43"/>
        <v>0</v>
      </c>
      <c r="CU74" s="426">
        <f t="shared" si="43"/>
        <v>0</v>
      </c>
      <c r="CV74" s="426">
        <f t="shared" si="43"/>
        <v>0</v>
      </c>
      <c r="CW74" s="426">
        <f t="shared" si="43"/>
        <v>0</v>
      </c>
      <c r="CX74" s="426">
        <f t="shared" si="43"/>
        <v>0</v>
      </c>
      <c r="CY74" s="426">
        <f t="shared" si="43"/>
        <v>0</v>
      </c>
      <c r="CZ74" s="426">
        <f t="shared" si="43"/>
        <v>0</v>
      </c>
      <c r="DA74" s="426">
        <f t="shared" si="43"/>
        <v>0</v>
      </c>
      <c r="DB74" s="426">
        <f t="shared" si="43"/>
        <v>0</v>
      </c>
      <c r="DC74" s="426">
        <f t="shared" si="43"/>
        <v>0</v>
      </c>
      <c r="DD74" s="426">
        <f t="shared" si="43"/>
        <v>0</v>
      </c>
      <c r="DE74" s="426">
        <f t="shared" si="43"/>
        <v>0</v>
      </c>
      <c r="DF74" s="426">
        <f t="shared" si="43"/>
        <v>0</v>
      </c>
      <c r="DG74" s="50"/>
      <c r="DH74" s="50"/>
      <c r="DI74" s="146"/>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row>
    <row r="75" spans="1:137" ht="25.05" customHeight="1">
      <c r="A75" s="32"/>
      <c r="B75" s="32"/>
      <c r="C75" s="211" t="str">
        <f>Weighting!C37</f>
        <v>HW 4.2</v>
      </c>
      <c r="D75" s="872" t="str">
        <f>Weighting!D37</f>
        <v>WINTER COMFORT - RADIANT SYMMETRY</v>
      </c>
      <c r="E75" s="872"/>
      <c r="F75" s="35">
        <f>Weighting!F37</f>
        <v>1</v>
      </c>
      <c r="G75" s="36"/>
      <c r="H75" s="36"/>
      <c r="I75" s="744">
        <f>I46</f>
        <v>0</v>
      </c>
      <c r="J75" s="32"/>
      <c r="K75" s="712">
        <f>K46</f>
        <v>0</v>
      </c>
      <c r="L75" s="712">
        <f t="shared" ref="L75:BW75" si="44">L46</f>
        <v>0</v>
      </c>
      <c r="M75" s="712">
        <f t="shared" si="44"/>
        <v>0</v>
      </c>
      <c r="N75" s="712">
        <f t="shared" si="44"/>
        <v>0</v>
      </c>
      <c r="O75" s="712">
        <f t="shared" si="44"/>
        <v>0</v>
      </c>
      <c r="P75" s="712">
        <f t="shared" si="44"/>
        <v>0</v>
      </c>
      <c r="Q75" s="712">
        <f t="shared" si="44"/>
        <v>0</v>
      </c>
      <c r="R75" s="712">
        <f t="shared" si="44"/>
        <v>0</v>
      </c>
      <c r="S75" s="712">
        <f t="shared" si="44"/>
        <v>0</v>
      </c>
      <c r="T75" s="712">
        <f t="shared" si="44"/>
        <v>0</v>
      </c>
      <c r="U75" s="712">
        <f t="shared" si="44"/>
        <v>0</v>
      </c>
      <c r="V75" s="712">
        <f t="shared" si="44"/>
        <v>0</v>
      </c>
      <c r="W75" s="712">
        <f t="shared" si="44"/>
        <v>0</v>
      </c>
      <c r="X75" s="712">
        <f t="shared" si="44"/>
        <v>0</v>
      </c>
      <c r="Y75" s="712">
        <f t="shared" si="44"/>
        <v>0</v>
      </c>
      <c r="Z75" s="712">
        <f t="shared" si="44"/>
        <v>0</v>
      </c>
      <c r="AA75" s="712">
        <f t="shared" si="44"/>
        <v>0</v>
      </c>
      <c r="AB75" s="712">
        <f t="shared" si="44"/>
        <v>0</v>
      </c>
      <c r="AC75" s="712">
        <f t="shared" si="44"/>
        <v>0</v>
      </c>
      <c r="AD75" s="712">
        <f t="shared" si="44"/>
        <v>0</v>
      </c>
      <c r="AE75" s="712">
        <f t="shared" si="44"/>
        <v>0</v>
      </c>
      <c r="AF75" s="712">
        <f t="shared" si="44"/>
        <v>0</v>
      </c>
      <c r="AG75" s="712">
        <f t="shared" si="44"/>
        <v>0</v>
      </c>
      <c r="AH75" s="712">
        <f t="shared" si="44"/>
        <v>0</v>
      </c>
      <c r="AI75" s="712">
        <f t="shared" si="44"/>
        <v>0</v>
      </c>
      <c r="AJ75" s="712">
        <f t="shared" si="44"/>
        <v>0</v>
      </c>
      <c r="AK75" s="712">
        <f t="shared" si="44"/>
        <v>0</v>
      </c>
      <c r="AL75" s="712">
        <f t="shared" si="44"/>
        <v>0</v>
      </c>
      <c r="AM75" s="712">
        <f t="shared" si="44"/>
        <v>0</v>
      </c>
      <c r="AN75" s="712">
        <f t="shared" si="44"/>
        <v>0</v>
      </c>
      <c r="AO75" s="712">
        <f t="shared" si="44"/>
        <v>0</v>
      </c>
      <c r="AP75" s="712">
        <f t="shared" si="44"/>
        <v>0</v>
      </c>
      <c r="AQ75" s="712">
        <f t="shared" si="44"/>
        <v>0</v>
      </c>
      <c r="AR75" s="712">
        <f t="shared" si="44"/>
        <v>0</v>
      </c>
      <c r="AS75" s="712">
        <f t="shared" si="44"/>
        <v>0</v>
      </c>
      <c r="AT75" s="712">
        <f t="shared" si="44"/>
        <v>0</v>
      </c>
      <c r="AU75" s="712">
        <f t="shared" si="44"/>
        <v>0</v>
      </c>
      <c r="AV75" s="712">
        <f t="shared" si="44"/>
        <v>0</v>
      </c>
      <c r="AW75" s="712">
        <f t="shared" si="44"/>
        <v>0</v>
      </c>
      <c r="AX75" s="712">
        <f t="shared" si="44"/>
        <v>0</v>
      </c>
      <c r="AY75" s="712">
        <f t="shared" si="44"/>
        <v>0</v>
      </c>
      <c r="AZ75" s="712">
        <f t="shared" si="44"/>
        <v>0</v>
      </c>
      <c r="BA75" s="712">
        <f t="shared" si="44"/>
        <v>0</v>
      </c>
      <c r="BB75" s="712">
        <f t="shared" si="44"/>
        <v>0</v>
      </c>
      <c r="BC75" s="712">
        <f t="shared" si="44"/>
        <v>0</v>
      </c>
      <c r="BD75" s="712">
        <f t="shared" si="44"/>
        <v>0</v>
      </c>
      <c r="BE75" s="712">
        <f t="shared" si="44"/>
        <v>0</v>
      </c>
      <c r="BF75" s="712">
        <f t="shared" si="44"/>
        <v>0</v>
      </c>
      <c r="BG75" s="712">
        <f t="shared" si="44"/>
        <v>0</v>
      </c>
      <c r="BH75" s="712">
        <f t="shared" si="44"/>
        <v>0</v>
      </c>
      <c r="BI75" s="712">
        <f t="shared" si="44"/>
        <v>0</v>
      </c>
      <c r="BJ75" s="712">
        <f t="shared" si="44"/>
        <v>0</v>
      </c>
      <c r="BK75" s="712">
        <f t="shared" si="44"/>
        <v>0</v>
      </c>
      <c r="BL75" s="712">
        <f t="shared" si="44"/>
        <v>0</v>
      </c>
      <c r="BM75" s="712">
        <f t="shared" si="44"/>
        <v>0</v>
      </c>
      <c r="BN75" s="712">
        <f t="shared" si="44"/>
        <v>0</v>
      </c>
      <c r="BO75" s="712">
        <f t="shared" si="44"/>
        <v>0</v>
      </c>
      <c r="BP75" s="712">
        <f t="shared" si="44"/>
        <v>0</v>
      </c>
      <c r="BQ75" s="712">
        <f t="shared" si="44"/>
        <v>0</v>
      </c>
      <c r="BR75" s="712">
        <f t="shared" si="44"/>
        <v>0</v>
      </c>
      <c r="BS75" s="712">
        <f t="shared" si="44"/>
        <v>0</v>
      </c>
      <c r="BT75" s="712">
        <f t="shared" si="44"/>
        <v>0</v>
      </c>
      <c r="BU75" s="712">
        <f t="shared" si="44"/>
        <v>0</v>
      </c>
      <c r="BV75" s="712">
        <f t="shared" si="44"/>
        <v>0</v>
      </c>
      <c r="BW75" s="712">
        <f t="shared" si="44"/>
        <v>0</v>
      </c>
      <c r="BX75" s="712">
        <f t="shared" ref="BX75:DF75" si="45">BX46</f>
        <v>0</v>
      </c>
      <c r="BY75" s="712">
        <f t="shared" si="45"/>
        <v>0</v>
      </c>
      <c r="BZ75" s="712">
        <f t="shared" si="45"/>
        <v>0</v>
      </c>
      <c r="CA75" s="712">
        <f t="shared" si="45"/>
        <v>0</v>
      </c>
      <c r="CB75" s="712">
        <f t="shared" si="45"/>
        <v>0</v>
      </c>
      <c r="CC75" s="712">
        <f t="shared" si="45"/>
        <v>0</v>
      </c>
      <c r="CD75" s="712">
        <f t="shared" si="45"/>
        <v>0</v>
      </c>
      <c r="CE75" s="712">
        <f t="shared" si="45"/>
        <v>0</v>
      </c>
      <c r="CF75" s="712">
        <f t="shared" si="45"/>
        <v>0</v>
      </c>
      <c r="CG75" s="712">
        <f t="shared" si="45"/>
        <v>0</v>
      </c>
      <c r="CH75" s="712">
        <f t="shared" si="45"/>
        <v>0</v>
      </c>
      <c r="CI75" s="712">
        <f t="shared" si="45"/>
        <v>0</v>
      </c>
      <c r="CJ75" s="712">
        <f t="shared" si="45"/>
        <v>0</v>
      </c>
      <c r="CK75" s="712">
        <f t="shared" si="45"/>
        <v>0</v>
      </c>
      <c r="CL75" s="712">
        <f t="shared" si="45"/>
        <v>0</v>
      </c>
      <c r="CM75" s="712">
        <f t="shared" si="45"/>
        <v>0</v>
      </c>
      <c r="CN75" s="712">
        <f t="shared" si="45"/>
        <v>0</v>
      </c>
      <c r="CO75" s="712">
        <f t="shared" si="45"/>
        <v>0</v>
      </c>
      <c r="CP75" s="712">
        <f t="shared" si="45"/>
        <v>0</v>
      </c>
      <c r="CQ75" s="712">
        <f t="shared" si="45"/>
        <v>0</v>
      </c>
      <c r="CR75" s="712">
        <f t="shared" si="45"/>
        <v>0</v>
      </c>
      <c r="CS75" s="712">
        <f t="shared" si="45"/>
        <v>0</v>
      </c>
      <c r="CT75" s="712">
        <f t="shared" si="45"/>
        <v>0</v>
      </c>
      <c r="CU75" s="712">
        <f t="shared" si="45"/>
        <v>0</v>
      </c>
      <c r="CV75" s="712">
        <f t="shared" si="45"/>
        <v>0</v>
      </c>
      <c r="CW75" s="712">
        <f t="shared" si="45"/>
        <v>0</v>
      </c>
      <c r="CX75" s="712">
        <f t="shared" si="45"/>
        <v>0</v>
      </c>
      <c r="CY75" s="712">
        <f t="shared" si="45"/>
        <v>0</v>
      </c>
      <c r="CZ75" s="712">
        <f t="shared" si="45"/>
        <v>0</v>
      </c>
      <c r="DA75" s="712">
        <f t="shared" si="45"/>
        <v>0</v>
      </c>
      <c r="DB75" s="712">
        <f t="shared" si="45"/>
        <v>0</v>
      </c>
      <c r="DC75" s="712">
        <f t="shared" si="45"/>
        <v>0</v>
      </c>
      <c r="DD75" s="712">
        <f t="shared" si="45"/>
        <v>0</v>
      </c>
      <c r="DE75" s="712">
        <f t="shared" si="45"/>
        <v>0</v>
      </c>
      <c r="DF75" s="712">
        <f t="shared" si="45"/>
        <v>0</v>
      </c>
      <c r="DG75" s="50"/>
      <c r="DH75" s="50"/>
      <c r="DI75" s="146"/>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row>
    <row r="76" spans="1:137" ht="25.05" customHeight="1">
      <c r="A76" s="32"/>
      <c r="B76" s="32"/>
      <c r="C76" s="211" t="str">
        <f>Weighting!C38</f>
        <v>HW 5.0</v>
      </c>
      <c r="D76" s="872" t="str">
        <f>Weighting!D38</f>
        <v>LOW VOC SPECIFICATION AND TESTING</v>
      </c>
      <c r="E76" s="872"/>
      <c r="F76" s="35">
        <f>Weighting!F38</f>
        <v>3</v>
      </c>
      <c r="G76" s="36"/>
      <c r="H76" s="36"/>
      <c r="I76" s="38">
        <f>I52</f>
        <v>0</v>
      </c>
      <c r="J76" s="32"/>
      <c r="K76" s="426">
        <f>K52</f>
        <v>0</v>
      </c>
      <c r="L76" s="426">
        <f t="shared" ref="L76:BW76" si="46">L52</f>
        <v>0</v>
      </c>
      <c r="M76" s="426">
        <f t="shared" si="46"/>
        <v>0</v>
      </c>
      <c r="N76" s="426">
        <f t="shared" si="46"/>
        <v>0</v>
      </c>
      <c r="O76" s="426">
        <f t="shared" si="46"/>
        <v>0</v>
      </c>
      <c r="P76" s="426">
        <f t="shared" si="46"/>
        <v>0</v>
      </c>
      <c r="Q76" s="426">
        <f t="shared" si="46"/>
        <v>0</v>
      </c>
      <c r="R76" s="426">
        <f t="shared" si="46"/>
        <v>0</v>
      </c>
      <c r="S76" s="426">
        <f t="shared" si="46"/>
        <v>0</v>
      </c>
      <c r="T76" s="426">
        <f t="shared" si="46"/>
        <v>0</v>
      </c>
      <c r="U76" s="426">
        <f t="shared" si="46"/>
        <v>0</v>
      </c>
      <c r="V76" s="426">
        <f t="shared" si="46"/>
        <v>0</v>
      </c>
      <c r="W76" s="426">
        <f t="shared" si="46"/>
        <v>0</v>
      </c>
      <c r="X76" s="426">
        <f t="shared" si="46"/>
        <v>0</v>
      </c>
      <c r="Y76" s="426">
        <f t="shared" si="46"/>
        <v>0</v>
      </c>
      <c r="Z76" s="426">
        <f t="shared" si="46"/>
        <v>0</v>
      </c>
      <c r="AA76" s="426">
        <f t="shared" si="46"/>
        <v>0</v>
      </c>
      <c r="AB76" s="426">
        <f t="shared" si="46"/>
        <v>0</v>
      </c>
      <c r="AC76" s="426">
        <f t="shared" si="46"/>
        <v>0</v>
      </c>
      <c r="AD76" s="426">
        <f t="shared" si="46"/>
        <v>0</v>
      </c>
      <c r="AE76" s="426">
        <f t="shared" si="46"/>
        <v>0</v>
      </c>
      <c r="AF76" s="426">
        <f t="shared" si="46"/>
        <v>0</v>
      </c>
      <c r="AG76" s="426">
        <f t="shared" si="46"/>
        <v>0</v>
      </c>
      <c r="AH76" s="426">
        <f t="shared" si="46"/>
        <v>0</v>
      </c>
      <c r="AI76" s="426">
        <f t="shared" si="46"/>
        <v>0</v>
      </c>
      <c r="AJ76" s="426">
        <f t="shared" si="46"/>
        <v>0</v>
      </c>
      <c r="AK76" s="426">
        <f t="shared" si="46"/>
        <v>0</v>
      </c>
      <c r="AL76" s="426">
        <f t="shared" si="46"/>
        <v>0</v>
      </c>
      <c r="AM76" s="426">
        <f t="shared" si="46"/>
        <v>0</v>
      </c>
      <c r="AN76" s="426">
        <f t="shared" si="46"/>
        <v>0</v>
      </c>
      <c r="AO76" s="426">
        <f t="shared" si="46"/>
        <v>0</v>
      </c>
      <c r="AP76" s="426">
        <f t="shared" si="46"/>
        <v>0</v>
      </c>
      <c r="AQ76" s="426">
        <f t="shared" si="46"/>
        <v>0</v>
      </c>
      <c r="AR76" s="426">
        <f t="shared" si="46"/>
        <v>0</v>
      </c>
      <c r="AS76" s="426">
        <f t="shared" si="46"/>
        <v>0</v>
      </c>
      <c r="AT76" s="426">
        <f t="shared" si="46"/>
        <v>0</v>
      </c>
      <c r="AU76" s="426">
        <f t="shared" si="46"/>
        <v>0</v>
      </c>
      <c r="AV76" s="426">
        <f t="shared" si="46"/>
        <v>0</v>
      </c>
      <c r="AW76" s="426">
        <f t="shared" si="46"/>
        <v>0</v>
      </c>
      <c r="AX76" s="426">
        <f t="shared" si="46"/>
        <v>0</v>
      </c>
      <c r="AY76" s="426">
        <f t="shared" si="46"/>
        <v>0</v>
      </c>
      <c r="AZ76" s="426">
        <f t="shared" si="46"/>
        <v>0</v>
      </c>
      <c r="BA76" s="426">
        <f t="shared" si="46"/>
        <v>0</v>
      </c>
      <c r="BB76" s="426">
        <f t="shared" si="46"/>
        <v>0</v>
      </c>
      <c r="BC76" s="426">
        <f t="shared" si="46"/>
        <v>0</v>
      </c>
      <c r="BD76" s="426">
        <f t="shared" si="46"/>
        <v>0</v>
      </c>
      <c r="BE76" s="426">
        <f t="shared" si="46"/>
        <v>0</v>
      </c>
      <c r="BF76" s="426">
        <f t="shared" si="46"/>
        <v>0</v>
      </c>
      <c r="BG76" s="426">
        <f t="shared" si="46"/>
        <v>0</v>
      </c>
      <c r="BH76" s="426">
        <f t="shared" si="46"/>
        <v>0</v>
      </c>
      <c r="BI76" s="426">
        <f t="shared" si="46"/>
        <v>0</v>
      </c>
      <c r="BJ76" s="426">
        <f t="shared" si="46"/>
        <v>0</v>
      </c>
      <c r="BK76" s="426">
        <f t="shared" si="46"/>
        <v>0</v>
      </c>
      <c r="BL76" s="426">
        <f t="shared" si="46"/>
        <v>0</v>
      </c>
      <c r="BM76" s="426">
        <f t="shared" si="46"/>
        <v>0</v>
      </c>
      <c r="BN76" s="426">
        <f t="shared" si="46"/>
        <v>0</v>
      </c>
      <c r="BO76" s="426">
        <f t="shared" si="46"/>
        <v>0</v>
      </c>
      <c r="BP76" s="426">
        <f t="shared" si="46"/>
        <v>0</v>
      </c>
      <c r="BQ76" s="426">
        <f t="shared" si="46"/>
        <v>0</v>
      </c>
      <c r="BR76" s="426">
        <f t="shared" si="46"/>
        <v>0</v>
      </c>
      <c r="BS76" s="426">
        <f t="shared" si="46"/>
        <v>0</v>
      </c>
      <c r="BT76" s="426">
        <f t="shared" si="46"/>
        <v>0</v>
      </c>
      <c r="BU76" s="426">
        <f t="shared" si="46"/>
        <v>0</v>
      </c>
      <c r="BV76" s="426">
        <f t="shared" si="46"/>
        <v>0</v>
      </c>
      <c r="BW76" s="426">
        <f t="shared" si="46"/>
        <v>0</v>
      </c>
      <c r="BX76" s="426">
        <f t="shared" ref="BX76:DF76" si="47">BX52</f>
        <v>0</v>
      </c>
      <c r="BY76" s="426">
        <f t="shared" si="47"/>
        <v>0</v>
      </c>
      <c r="BZ76" s="426">
        <f t="shared" si="47"/>
        <v>0</v>
      </c>
      <c r="CA76" s="426">
        <f t="shared" si="47"/>
        <v>0</v>
      </c>
      <c r="CB76" s="426">
        <f t="shared" si="47"/>
        <v>0</v>
      </c>
      <c r="CC76" s="426">
        <f t="shared" si="47"/>
        <v>0</v>
      </c>
      <c r="CD76" s="426">
        <f t="shared" si="47"/>
        <v>0</v>
      </c>
      <c r="CE76" s="426">
        <f t="shared" si="47"/>
        <v>0</v>
      </c>
      <c r="CF76" s="426">
        <f t="shared" si="47"/>
        <v>0</v>
      </c>
      <c r="CG76" s="426">
        <f t="shared" si="47"/>
        <v>0</v>
      </c>
      <c r="CH76" s="426">
        <f t="shared" si="47"/>
        <v>0</v>
      </c>
      <c r="CI76" s="426">
        <f t="shared" si="47"/>
        <v>0</v>
      </c>
      <c r="CJ76" s="426">
        <f t="shared" si="47"/>
        <v>0</v>
      </c>
      <c r="CK76" s="426">
        <f t="shared" si="47"/>
        <v>0</v>
      </c>
      <c r="CL76" s="426">
        <f t="shared" si="47"/>
        <v>0</v>
      </c>
      <c r="CM76" s="426">
        <f t="shared" si="47"/>
        <v>0</v>
      </c>
      <c r="CN76" s="426">
        <f t="shared" si="47"/>
        <v>0</v>
      </c>
      <c r="CO76" s="426">
        <f t="shared" si="47"/>
        <v>0</v>
      </c>
      <c r="CP76" s="426">
        <f t="shared" si="47"/>
        <v>0</v>
      </c>
      <c r="CQ76" s="426">
        <f t="shared" si="47"/>
        <v>0</v>
      </c>
      <c r="CR76" s="426">
        <f t="shared" si="47"/>
        <v>0</v>
      </c>
      <c r="CS76" s="426">
        <f t="shared" si="47"/>
        <v>0</v>
      </c>
      <c r="CT76" s="426">
        <f t="shared" si="47"/>
        <v>0</v>
      </c>
      <c r="CU76" s="426">
        <f t="shared" si="47"/>
        <v>0</v>
      </c>
      <c r="CV76" s="426">
        <f t="shared" si="47"/>
        <v>0</v>
      </c>
      <c r="CW76" s="426">
        <f t="shared" si="47"/>
        <v>0</v>
      </c>
      <c r="CX76" s="426">
        <f t="shared" si="47"/>
        <v>0</v>
      </c>
      <c r="CY76" s="426">
        <f t="shared" si="47"/>
        <v>0</v>
      </c>
      <c r="CZ76" s="426">
        <f t="shared" si="47"/>
        <v>0</v>
      </c>
      <c r="DA76" s="426">
        <f t="shared" si="47"/>
        <v>0</v>
      </c>
      <c r="DB76" s="426">
        <f t="shared" si="47"/>
        <v>0</v>
      </c>
      <c r="DC76" s="426">
        <f t="shared" si="47"/>
        <v>0</v>
      </c>
      <c r="DD76" s="426">
        <f t="shared" si="47"/>
        <v>0</v>
      </c>
      <c r="DE76" s="426">
        <f t="shared" si="47"/>
        <v>0</v>
      </c>
      <c r="DF76" s="426">
        <f t="shared" si="47"/>
        <v>0</v>
      </c>
      <c r="DG76" s="50"/>
      <c r="DH76" s="50"/>
      <c r="DI76" s="146"/>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row>
    <row r="77" spans="1:137" ht="25.05" customHeight="1">
      <c r="A77" s="32"/>
      <c r="B77" s="32"/>
      <c r="C77" s="211" t="str">
        <f>Weighting!C39</f>
        <v>HW 6.0</v>
      </c>
      <c r="D77" s="872" t="str">
        <f>Weighting!D39</f>
        <v>RADON - MEASURED LEVELS</v>
      </c>
      <c r="E77" s="872"/>
      <c r="F77" s="35">
        <f>Weighting!F39</f>
        <v>2</v>
      </c>
      <c r="G77" s="36"/>
      <c r="H77" s="36"/>
      <c r="I77" s="38">
        <f>I55</f>
        <v>0</v>
      </c>
      <c r="J77" s="32"/>
      <c r="K77" s="426">
        <f>K55</f>
        <v>0</v>
      </c>
      <c r="L77" s="426">
        <f t="shared" ref="L77:BW77" si="48">L55</f>
        <v>0</v>
      </c>
      <c r="M77" s="426">
        <f t="shared" si="48"/>
        <v>0</v>
      </c>
      <c r="N77" s="426">
        <f t="shared" si="48"/>
        <v>0</v>
      </c>
      <c r="O77" s="426">
        <f t="shared" si="48"/>
        <v>0</v>
      </c>
      <c r="P77" s="426">
        <f t="shared" si="48"/>
        <v>0</v>
      </c>
      <c r="Q77" s="426">
        <f t="shared" si="48"/>
        <v>0</v>
      </c>
      <c r="R77" s="426">
        <f t="shared" si="48"/>
        <v>0</v>
      </c>
      <c r="S77" s="426">
        <f t="shared" si="48"/>
        <v>0</v>
      </c>
      <c r="T77" s="426">
        <f t="shared" si="48"/>
        <v>0</v>
      </c>
      <c r="U77" s="426">
        <f t="shared" si="48"/>
        <v>0</v>
      </c>
      <c r="V77" s="426">
        <f t="shared" si="48"/>
        <v>0</v>
      </c>
      <c r="W77" s="426">
        <f t="shared" si="48"/>
        <v>0</v>
      </c>
      <c r="X77" s="426">
        <f t="shared" si="48"/>
        <v>0</v>
      </c>
      <c r="Y77" s="426">
        <f t="shared" si="48"/>
        <v>0</v>
      </c>
      <c r="Z77" s="426">
        <f t="shared" si="48"/>
        <v>0</v>
      </c>
      <c r="AA77" s="426">
        <f t="shared" si="48"/>
        <v>0</v>
      </c>
      <c r="AB77" s="426">
        <f t="shared" si="48"/>
        <v>0</v>
      </c>
      <c r="AC77" s="426">
        <f t="shared" si="48"/>
        <v>0</v>
      </c>
      <c r="AD77" s="426">
        <f t="shared" si="48"/>
        <v>0</v>
      </c>
      <c r="AE77" s="426">
        <f t="shared" si="48"/>
        <v>0</v>
      </c>
      <c r="AF77" s="426">
        <f t="shared" si="48"/>
        <v>0</v>
      </c>
      <c r="AG77" s="426">
        <f t="shared" si="48"/>
        <v>0</v>
      </c>
      <c r="AH77" s="426">
        <f t="shared" si="48"/>
        <v>0</v>
      </c>
      <c r="AI77" s="426">
        <f t="shared" si="48"/>
        <v>0</v>
      </c>
      <c r="AJ77" s="426">
        <f t="shared" si="48"/>
        <v>0</v>
      </c>
      <c r="AK77" s="426">
        <f t="shared" si="48"/>
        <v>0</v>
      </c>
      <c r="AL77" s="426">
        <f t="shared" si="48"/>
        <v>0</v>
      </c>
      <c r="AM77" s="426">
        <f t="shared" si="48"/>
        <v>0</v>
      </c>
      <c r="AN77" s="426">
        <f t="shared" si="48"/>
        <v>0</v>
      </c>
      <c r="AO77" s="426">
        <f t="shared" si="48"/>
        <v>0</v>
      </c>
      <c r="AP77" s="426">
        <f t="shared" si="48"/>
        <v>0</v>
      </c>
      <c r="AQ77" s="426">
        <f t="shared" si="48"/>
        <v>0</v>
      </c>
      <c r="AR77" s="426">
        <f t="shared" si="48"/>
        <v>0</v>
      </c>
      <c r="AS77" s="426">
        <f t="shared" si="48"/>
        <v>0</v>
      </c>
      <c r="AT77" s="426">
        <f t="shared" si="48"/>
        <v>0</v>
      </c>
      <c r="AU77" s="426">
        <f t="shared" si="48"/>
        <v>0</v>
      </c>
      <c r="AV77" s="426">
        <f t="shared" si="48"/>
        <v>0</v>
      </c>
      <c r="AW77" s="426">
        <f t="shared" si="48"/>
        <v>0</v>
      </c>
      <c r="AX77" s="426">
        <f t="shared" si="48"/>
        <v>0</v>
      </c>
      <c r="AY77" s="426">
        <f t="shared" si="48"/>
        <v>0</v>
      </c>
      <c r="AZ77" s="426">
        <f t="shared" si="48"/>
        <v>0</v>
      </c>
      <c r="BA77" s="426">
        <f t="shared" si="48"/>
        <v>0</v>
      </c>
      <c r="BB77" s="426">
        <f t="shared" si="48"/>
        <v>0</v>
      </c>
      <c r="BC77" s="426">
        <f t="shared" si="48"/>
        <v>0</v>
      </c>
      <c r="BD77" s="426">
        <f t="shared" si="48"/>
        <v>0</v>
      </c>
      <c r="BE77" s="426">
        <f t="shared" si="48"/>
        <v>0</v>
      </c>
      <c r="BF77" s="426">
        <f t="shared" si="48"/>
        <v>0</v>
      </c>
      <c r="BG77" s="426">
        <f t="shared" si="48"/>
        <v>0</v>
      </c>
      <c r="BH77" s="426">
        <f t="shared" si="48"/>
        <v>0</v>
      </c>
      <c r="BI77" s="426">
        <f t="shared" si="48"/>
        <v>0</v>
      </c>
      <c r="BJ77" s="426">
        <f t="shared" si="48"/>
        <v>0</v>
      </c>
      <c r="BK77" s="426">
        <f t="shared" si="48"/>
        <v>0</v>
      </c>
      <c r="BL77" s="426">
        <f t="shared" si="48"/>
        <v>0</v>
      </c>
      <c r="BM77" s="426">
        <f t="shared" si="48"/>
        <v>0</v>
      </c>
      <c r="BN77" s="426">
        <f t="shared" si="48"/>
        <v>0</v>
      </c>
      <c r="BO77" s="426">
        <f t="shared" si="48"/>
        <v>0</v>
      </c>
      <c r="BP77" s="426">
        <f t="shared" si="48"/>
        <v>0</v>
      </c>
      <c r="BQ77" s="426">
        <f t="shared" si="48"/>
        <v>0</v>
      </c>
      <c r="BR77" s="426">
        <f t="shared" si="48"/>
        <v>0</v>
      </c>
      <c r="BS77" s="426">
        <f t="shared" si="48"/>
        <v>0</v>
      </c>
      <c r="BT77" s="426">
        <f t="shared" si="48"/>
        <v>0</v>
      </c>
      <c r="BU77" s="426">
        <f t="shared" si="48"/>
        <v>0</v>
      </c>
      <c r="BV77" s="426">
        <f t="shared" si="48"/>
        <v>0</v>
      </c>
      <c r="BW77" s="426">
        <f t="shared" si="48"/>
        <v>0</v>
      </c>
      <c r="BX77" s="426">
        <f t="shared" ref="BX77:DF77" si="49">BX55</f>
        <v>0</v>
      </c>
      <c r="BY77" s="426">
        <f t="shared" si="49"/>
        <v>0</v>
      </c>
      <c r="BZ77" s="426">
        <f t="shared" si="49"/>
        <v>0</v>
      </c>
      <c r="CA77" s="426">
        <f t="shared" si="49"/>
        <v>0</v>
      </c>
      <c r="CB77" s="426">
        <f t="shared" si="49"/>
        <v>0</v>
      </c>
      <c r="CC77" s="426">
        <f t="shared" si="49"/>
        <v>0</v>
      </c>
      <c r="CD77" s="426">
        <f t="shared" si="49"/>
        <v>0</v>
      </c>
      <c r="CE77" s="426">
        <f t="shared" si="49"/>
        <v>0</v>
      </c>
      <c r="CF77" s="426">
        <f t="shared" si="49"/>
        <v>0</v>
      </c>
      <c r="CG77" s="426">
        <f t="shared" si="49"/>
        <v>0</v>
      </c>
      <c r="CH77" s="426">
        <f t="shared" si="49"/>
        <v>0</v>
      </c>
      <c r="CI77" s="426">
        <f t="shared" si="49"/>
        <v>0</v>
      </c>
      <c r="CJ77" s="426">
        <f t="shared" si="49"/>
        <v>0</v>
      </c>
      <c r="CK77" s="426">
        <f t="shared" si="49"/>
        <v>0</v>
      </c>
      <c r="CL77" s="426">
        <f t="shared" si="49"/>
        <v>0</v>
      </c>
      <c r="CM77" s="426">
        <f t="shared" si="49"/>
        <v>0</v>
      </c>
      <c r="CN77" s="426">
        <f t="shared" si="49"/>
        <v>0</v>
      </c>
      <c r="CO77" s="426">
        <f t="shared" si="49"/>
        <v>0</v>
      </c>
      <c r="CP77" s="426">
        <f t="shared" si="49"/>
        <v>0</v>
      </c>
      <c r="CQ77" s="426">
        <f t="shared" si="49"/>
        <v>0</v>
      </c>
      <c r="CR77" s="426">
        <f t="shared" si="49"/>
        <v>0</v>
      </c>
      <c r="CS77" s="426">
        <f t="shared" si="49"/>
        <v>0</v>
      </c>
      <c r="CT77" s="426">
        <f t="shared" si="49"/>
        <v>0</v>
      </c>
      <c r="CU77" s="426">
        <f t="shared" si="49"/>
        <v>0</v>
      </c>
      <c r="CV77" s="426">
        <f t="shared" si="49"/>
        <v>0</v>
      </c>
      <c r="CW77" s="426">
        <f t="shared" si="49"/>
        <v>0</v>
      </c>
      <c r="CX77" s="426">
        <f t="shared" si="49"/>
        <v>0</v>
      </c>
      <c r="CY77" s="426">
        <f t="shared" si="49"/>
        <v>0</v>
      </c>
      <c r="CZ77" s="426">
        <f t="shared" si="49"/>
        <v>0</v>
      </c>
      <c r="DA77" s="426">
        <f t="shared" si="49"/>
        <v>0</v>
      </c>
      <c r="DB77" s="426">
        <f t="shared" si="49"/>
        <v>0</v>
      </c>
      <c r="DC77" s="426">
        <f t="shared" si="49"/>
        <v>0</v>
      </c>
      <c r="DD77" s="426">
        <f t="shared" si="49"/>
        <v>0</v>
      </c>
      <c r="DE77" s="426">
        <f t="shared" si="49"/>
        <v>0</v>
      </c>
      <c r="DF77" s="426">
        <f t="shared" si="49"/>
        <v>0</v>
      </c>
      <c r="DG77" s="50"/>
      <c r="DH77" s="50"/>
      <c r="DI77" s="146"/>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row>
    <row r="78" spans="1:137" ht="25.05" customHeight="1">
      <c r="A78" s="32"/>
      <c r="B78" s="32"/>
      <c r="C78" s="211" t="str">
        <f>Weighting!C40</f>
        <v>HW 7.0</v>
      </c>
      <c r="D78" s="872" t="str">
        <f>Weighting!D40</f>
        <v>DRINKING WATER QUALITY</v>
      </c>
      <c r="E78" s="872"/>
      <c r="F78" s="35">
        <f>Weighting!F40</f>
        <v>1</v>
      </c>
      <c r="G78" s="36"/>
      <c r="H78" s="36"/>
      <c r="I78" s="38">
        <f>I58</f>
        <v>0</v>
      </c>
      <c r="J78" s="32"/>
      <c r="K78" s="426">
        <f>K58</f>
        <v>0</v>
      </c>
      <c r="L78" s="426">
        <f>L58</f>
        <v>0</v>
      </c>
      <c r="M78" s="426">
        <f t="shared" ref="M78:BW78" si="50">M58</f>
        <v>0</v>
      </c>
      <c r="N78" s="426">
        <f t="shared" si="50"/>
        <v>0</v>
      </c>
      <c r="O78" s="426">
        <f t="shared" si="50"/>
        <v>0</v>
      </c>
      <c r="P78" s="426">
        <f t="shared" si="50"/>
        <v>0</v>
      </c>
      <c r="Q78" s="426">
        <f t="shared" si="50"/>
        <v>0</v>
      </c>
      <c r="R78" s="426">
        <f t="shared" si="50"/>
        <v>0</v>
      </c>
      <c r="S78" s="426">
        <f t="shared" si="50"/>
        <v>0</v>
      </c>
      <c r="T78" s="426">
        <f t="shared" si="50"/>
        <v>0</v>
      </c>
      <c r="U78" s="426">
        <f t="shared" si="50"/>
        <v>0</v>
      </c>
      <c r="V78" s="426">
        <f t="shared" si="50"/>
        <v>0</v>
      </c>
      <c r="W78" s="426">
        <f t="shared" si="50"/>
        <v>0</v>
      </c>
      <c r="X78" s="426">
        <f t="shared" si="50"/>
        <v>0</v>
      </c>
      <c r="Y78" s="426">
        <f t="shared" si="50"/>
        <v>0</v>
      </c>
      <c r="Z78" s="426">
        <f t="shared" si="50"/>
        <v>0</v>
      </c>
      <c r="AA78" s="426">
        <f t="shared" si="50"/>
        <v>0</v>
      </c>
      <c r="AB78" s="426">
        <f t="shared" si="50"/>
        <v>0</v>
      </c>
      <c r="AC78" s="426">
        <f t="shared" si="50"/>
        <v>0</v>
      </c>
      <c r="AD78" s="426">
        <f t="shared" si="50"/>
        <v>0</v>
      </c>
      <c r="AE78" s="426">
        <f t="shared" si="50"/>
        <v>0</v>
      </c>
      <c r="AF78" s="426">
        <f t="shared" si="50"/>
        <v>0</v>
      </c>
      <c r="AG78" s="426">
        <f t="shared" si="50"/>
        <v>0</v>
      </c>
      <c r="AH78" s="426">
        <f t="shared" si="50"/>
        <v>0</v>
      </c>
      <c r="AI78" s="426">
        <f t="shared" si="50"/>
        <v>0</v>
      </c>
      <c r="AJ78" s="426">
        <f t="shared" si="50"/>
        <v>0</v>
      </c>
      <c r="AK78" s="426">
        <f t="shared" si="50"/>
        <v>0</v>
      </c>
      <c r="AL78" s="426">
        <f t="shared" si="50"/>
        <v>0</v>
      </c>
      <c r="AM78" s="426">
        <f t="shared" si="50"/>
        <v>0</v>
      </c>
      <c r="AN78" s="426">
        <f t="shared" si="50"/>
        <v>0</v>
      </c>
      <c r="AO78" s="426">
        <f t="shared" si="50"/>
        <v>0</v>
      </c>
      <c r="AP78" s="426">
        <f t="shared" si="50"/>
        <v>0</v>
      </c>
      <c r="AQ78" s="426">
        <f t="shared" si="50"/>
        <v>0</v>
      </c>
      <c r="AR78" s="426">
        <f t="shared" si="50"/>
        <v>0</v>
      </c>
      <c r="AS78" s="426">
        <f t="shared" si="50"/>
        <v>0</v>
      </c>
      <c r="AT78" s="426">
        <f t="shared" si="50"/>
        <v>0</v>
      </c>
      <c r="AU78" s="426">
        <f t="shared" si="50"/>
        <v>0</v>
      </c>
      <c r="AV78" s="426">
        <f t="shared" si="50"/>
        <v>0</v>
      </c>
      <c r="AW78" s="426">
        <f t="shared" si="50"/>
        <v>0</v>
      </c>
      <c r="AX78" s="426">
        <f t="shared" si="50"/>
        <v>0</v>
      </c>
      <c r="AY78" s="426">
        <f t="shared" si="50"/>
        <v>0</v>
      </c>
      <c r="AZ78" s="426">
        <f t="shared" si="50"/>
        <v>0</v>
      </c>
      <c r="BA78" s="426">
        <f t="shared" si="50"/>
        <v>0</v>
      </c>
      <c r="BB78" s="426">
        <f t="shared" si="50"/>
        <v>0</v>
      </c>
      <c r="BC78" s="426">
        <f t="shared" si="50"/>
        <v>0</v>
      </c>
      <c r="BD78" s="426">
        <f t="shared" si="50"/>
        <v>0</v>
      </c>
      <c r="BE78" s="426">
        <f t="shared" si="50"/>
        <v>0</v>
      </c>
      <c r="BF78" s="426">
        <f t="shared" si="50"/>
        <v>0</v>
      </c>
      <c r="BG78" s="426">
        <f t="shared" si="50"/>
        <v>0</v>
      </c>
      <c r="BH78" s="426">
        <f t="shared" si="50"/>
        <v>0</v>
      </c>
      <c r="BI78" s="426">
        <f t="shared" si="50"/>
        <v>0</v>
      </c>
      <c r="BJ78" s="426">
        <f t="shared" si="50"/>
        <v>0</v>
      </c>
      <c r="BK78" s="426">
        <f t="shared" si="50"/>
        <v>0</v>
      </c>
      <c r="BL78" s="426">
        <f t="shared" si="50"/>
        <v>0</v>
      </c>
      <c r="BM78" s="426">
        <f t="shared" si="50"/>
        <v>0</v>
      </c>
      <c r="BN78" s="426">
        <f t="shared" si="50"/>
        <v>0</v>
      </c>
      <c r="BO78" s="426">
        <f t="shared" si="50"/>
        <v>0</v>
      </c>
      <c r="BP78" s="426">
        <f t="shared" si="50"/>
        <v>0</v>
      </c>
      <c r="BQ78" s="426">
        <f t="shared" si="50"/>
        <v>0</v>
      </c>
      <c r="BR78" s="426">
        <f t="shared" si="50"/>
        <v>0</v>
      </c>
      <c r="BS78" s="426">
        <f t="shared" si="50"/>
        <v>0</v>
      </c>
      <c r="BT78" s="426">
        <f t="shared" si="50"/>
        <v>0</v>
      </c>
      <c r="BU78" s="426">
        <f t="shared" si="50"/>
        <v>0</v>
      </c>
      <c r="BV78" s="426">
        <f t="shared" si="50"/>
        <v>0</v>
      </c>
      <c r="BW78" s="426">
        <f t="shared" si="50"/>
        <v>0</v>
      </c>
      <c r="BX78" s="426">
        <f t="shared" ref="BX78:DF78" si="51">BX58</f>
        <v>0</v>
      </c>
      <c r="BY78" s="426">
        <f t="shared" si="51"/>
        <v>0</v>
      </c>
      <c r="BZ78" s="426">
        <f t="shared" si="51"/>
        <v>0</v>
      </c>
      <c r="CA78" s="426">
        <f t="shared" si="51"/>
        <v>0</v>
      </c>
      <c r="CB78" s="426">
        <f t="shared" si="51"/>
        <v>0</v>
      </c>
      <c r="CC78" s="426">
        <f t="shared" si="51"/>
        <v>0</v>
      </c>
      <c r="CD78" s="426">
        <f t="shared" si="51"/>
        <v>0</v>
      </c>
      <c r="CE78" s="426">
        <f t="shared" si="51"/>
        <v>0</v>
      </c>
      <c r="CF78" s="426">
        <f t="shared" si="51"/>
        <v>0</v>
      </c>
      <c r="CG78" s="426">
        <f t="shared" si="51"/>
        <v>0</v>
      </c>
      <c r="CH78" s="426">
        <f t="shared" si="51"/>
        <v>0</v>
      </c>
      <c r="CI78" s="426">
        <f t="shared" si="51"/>
        <v>0</v>
      </c>
      <c r="CJ78" s="426">
        <f t="shared" si="51"/>
        <v>0</v>
      </c>
      <c r="CK78" s="426">
        <f t="shared" si="51"/>
        <v>0</v>
      </c>
      <c r="CL78" s="426">
        <f t="shared" si="51"/>
        <v>0</v>
      </c>
      <c r="CM78" s="426">
        <f t="shared" si="51"/>
        <v>0</v>
      </c>
      <c r="CN78" s="426">
        <f t="shared" si="51"/>
        <v>0</v>
      </c>
      <c r="CO78" s="426">
        <f t="shared" si="51"/>
        <v>0</v>
      </c>
      <c r="CP78" s="426">
        <f t="shared" si="51"/>
        <v>0</v>
      </c>
      <c r="CQ78" s="426">
        <f t="shared" si="51"/>
        <v>0</v>
      </c>
      <c r="CR78" s="426">
        <f t="shared" si="51"/>
        <v>0</v>
      </c>
      <c r="CS78" s="426">
        <f t="shared" si="51"/>
        <v>0</v>
      </c>
      <c r="CT78" s="426">
        <f t="shared" si="51"/>
        <v>0</v>
      </c>
      <c r="CU78" s="426">
        <f t="shared" si="51"/>
        <v>0</v>
      </c>
      <c r="CV78" s="426">
        <f t="shared" si="51"/>
        <v>0</v>
      </c>
      <c r="CW78" s="426">
        <f t="shared" si="51"/>
        <v>0</v>
      </c>
      <c r="CX78" s="426">
        <f t="shared" si="51"/>
        <v>0</v>
      </c>
      <c r="CY78" s="426">
        <f t="shared" si="51"/>
        <v>0</v>
      </c>
      <c r="CZ78" s="426">
        <f t="shared" si="51"/>
        <v>0</v>
      </c>
      <c r="DA78" s="426">
        <f t="shared" si="51"/>
        <v>0</v>
      </c>
      <c r="DB78" s="426">
        <f t="shared" si="51"/>
        <v>0</v>
      </c>
      <c r="DC78" s="426">
        <f t="shared" si="51"/>
        <v>0</v>
      </c>
      <c r="DD78" s="426">
        <f t="shared" si="51"/>
        <v>0</v>
      </c>
      <c r="DE78" s="426">
        <f t="shared" si="51"/>
        <v>0</v>
      </c>
      <c r="DF78" s="426">
        <f t="shared" si="51"/>
        <v>0</v>
      </c>
      <c r="DG78" s="50"/>
      <c r="DH78" s="50"/>
      <c r="DI78" s="146"/>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row>
    <row r="79" spans="1:137" ht="25.05" customHeight="1">
      <c r="A79" s="32"/>
      <c r="B79" s="32"/>
      <c r="C79" s="231" t="str">
        <f>Weighting!C41</f>
        <v>HW 8.0</v>
      </c>
      <c r="D79" s="873" t="str">
        <f>Weighting!D41</f>
        <v>WALKABLE NEIGHBOURHOOD</v>
      </c>
      <c r="E79" s="873"/>
      <c r="F79" s="35">
        <f>Weighting!F41</f>
        <v>9</v>
      </c>
      <c r="G79" s="36"/>
      <c r="H79" s="36"/>
      <c r="I79" s="744">
        <f>I61</f>
        <v>0</v>
      </c>
      <c r="J79" s="32"/>
      <c r="K79" s="712">
        <f>K61</f>
        <v>0</v>
      </c>
      <c r="L79" s="712">
        <f>L61</f>
        <v>0</v>
      </c>
      <c r="M79" s="712">
        <f t="shared" ref="M79:BW79" si="52">M61</f>
        <v>0</v>
      </c>
      <c r="N79" s="712">
        <f t="shared" si="52"/>
        <v>0</v>
      </c>
      <c r="O79" s="712">
        <f t="shared" si="52"/>
        <v>0</v>
      </c>
      <c r="P79" s="712">
        <f t="shared" si="52"/>
        <v>0</v>
      </c>
      <c r="Q79" s="712">
        <f t="shared" si="52"/>
        <v>0</v>
      </c>
      <c r="R79" s="712">
        <f t="shared" si="52"/>
        <v>0</v>
      </c>
      <c r="S79" s="712">
        <f t="shared" si="52"/>
        <v>0</v>
      </c>
      <c r="T79" s="712">
        <f t="shared" si="52"/>
        <v>0</v>
      </c>
      <c r="U79" s="712">
        <f t="shared" si="52"/>
        <v>0</v>
      </c>
      <c r="V79" s="712">
        <f t="shared" si="52"/>
        <v>0</v>
      </c>
      <c r="W79" s="712">
        <f t="shared" si="52"/>
        <v>0</v>
      </c>
      <c r="X79" s="712">
        <f t="shared" si="52"/>
        <v>0</v>
      </c>
      <c r="Y79" s="712">
        <f t="shared" si="52"/>
        <v>0</v>
      </c>
      <c r="Z79" s="712">
        <f t="shared" si="52"/>
        <v>0</v>
      </c>
      <c r="AA79" s="712">
        <f t="shared" si="52"/>
        <v>0</v>
      </c>
      <c r="AB79" s="712">
        <f t="shared" si="52"/>
        <v>0</v>
      </c>
      <c r="AC79" s="712">
        <f t="shared" si="52"/>
        <v>0</v>
      </c>
      <c r="AD79" s="712">
        <f t="shared" si="52"/>
        <v>0</v>
      </c>
      <c r="AE79" s="712">
        <f t="shared" si="52"/>
        <v>0</v>
      </c>
      <c r="AF79" s="712">
        <f t="shared" si="52"/>
        <v>0</v>
      </c>
      <c r="AG79" s="712">
        <f t="shared" si="52"/>
        <v>0</v>
      </c>
      <c r="AH79" s="712">
        <f t="shared" si="52"/>
        <v>0</v>
      </c>
      <c r="AI79" s="712">
        <f t="shared" si="52"/>
        <v>0</v>
      </c>
      <c r="AJ79" s="712">
        <f t="shared" si="52"/>
        <v>0</v>
      </c>
      <c r="AK79" s="712">
        <f t="shared" si="52"/>
        <v>0</v>
      </c>
      <c r="AL79" s="712">
        <f t="shared" si="52"/>
        <v>0</v>
      </c>
      <c r="AM79" s="712">
        <f t="shared" si="52"/>
        <v>0</v>
      </c>
      <c r="AN79" s="712">
        <f t="shared" si="52"/>
        <v>0</v>
      </c>
      <c r="AO79" s="712">
        <f t="shared" si="52"/>
        <v>0</v>
      </c>
      <c r="AP79" s="712">
        <f t="shared" si="52"/>
        <v>0</v>
      </c>
      <c r="AQ79" s="712">
        <f t="shared" si="52"/>
        <v>0</v>
      </c>
      <c r="AR79" s="712">
        <f t="shared" si="52"/>
        <v>0</v>
      </c>
      <c r="AS79" s="712">
        <f t="shared" si="52"/>
        <v>0</v>
      </c>
      <c r="AT79" s="712">
        <f t="shared" si="52"/>
        <v>0</v>
      </c>
      <c r="AU79" s="712">
        <f t="shared" si="52"/>
        <v>0</v>
      </c>
      <c r="AV79" s="712">
        <f t="shared" si="52"/>
        <v>0</v>
      </c>
      <c r="AW79" s="712">
        <f t="shared" si="52"/>
        <v>0</v>
      </c>
      <c r="AX79" s="712">
        <f t="shared" si="52"/>
        <v>0</v>
      </c>
      <c r="AY79" s="712">
        <f t="shared" si="52"/>
        <v>0</v>
      </c>
      <c r="AZ79" s="712">
        <f t="shared" si="52"/>
        <v>0</v>
      </c>
      <c r="BA79" s="712">
        <f t="shared" si="52"/>
        <v>0</v>
      </c>
      <c r="BB79" s="712">
        <f t="shared" si="52"/>
        <v>0</v>
      </c>
      <c r="BC79" s="712">
        <f t="shared" si="52"/>
        <v>0</v>
      </c>
      <c r="BD79" s="712">
        <f t="shared" si="52"/>
        <v>0</v>
      </c>
      <c r="BE79" s="712">
        <f t="shared" si="52"/>
        <v>0</v>
      </c>
      <c r="BF79" s="712">
        <f t="shared" si="52"/>
        <v>0</v>
      </c>
      <c r="BG79" s="712">
        <f t="shared" si="52"/>
        <v>0</v>
      </c>
      <c r="BH79" s="712">
        <f t="shared" si="52"/>
        <v>0</v>
      </c>
      <c r="BI79" s="712">
        <f t="shared" si="52"/>
        <v>0</v>
      </c>
      <c r="BJ79" s="712">
        <f t="shared" si="52"/>
        <v>0</v>
      </c>
      <c r="BK79" s="712">
        <f t="shared" si="52"/>
        <v>0</v>
      </c>
      <c r="BL79" s="712">
        <f t="shared" si="52"/>
        <v>0</v>
      </c>
      <c r="BM79" s="712">
        <f t="shared" si="52"/>
        <v>0</v>
      </c>
      <c r="BN79" s="712">
        <f t="shared" si="52"/>
        <v>0</v>
      </c>
      <c r="BO79" s="712">
        <f t="shared" si="52"/>
        <v>0</v>
      </c>
      <c r="BP79" s="712">
        <f t="shared" si="52"/>
        <v>0</v>
      </c>
      <c r="BQ79" s="712">
        <f t="shared" si="52"/>
        <v>0</v>
      </c>
      <c r="BR79" s="712">
        <f t="shared" si="52"/>
        <v>0</v>
      </c>
      <c r="BS79" s="712">
        <f t="shared" si="52"/>
        <v>0</v>
      </c>
      <c r="BT79" s="712">
        <f t="shared" si="52"/>
        <v>0</v>
      </c>
      <c r="BU79" s="712">
        <f t="shared" si="52"/>
        <v>0</v>
      </c>
      <c r="BV79" s="712">
        <f t="shared" si="52"/>
        <v>0</v>
      </c>
      <c r="BW79" s="712">
        <f t="shared" si="52"/>
        <v>0</v>
      </c>
      <c r="BX79" s="712">
        <f t="shared" ref="BX79:DF79" si="53">BX61</f>
        <v>0</v>
      </c>
      <c r="BY79" s="712">
        <f t="shared" si="53"/>
        <v>0</v>
      </c>
      <c r="BZ79" s="712">
        <f t="shared" si="53"/>
        <v>0</v>
      </c>
      <c r="CA79" s="712">
        <f t="shared" si="53"/>
        <v>0</v>
      </c>
      <c r="CB79" s="712">
        <f t="shared" si="53"/>
        <v>0</v>
      </c>
      <c r="CC79" s="712">
        <f t="shared" si="53"/>
        <v>0</v>
      </c>
      <c r="CD79" s="712">
        <f t="shared" si="53"/>
        <v>0</v>
      </c>
      <c r="CE79" s="712">
        <f t="shared" si="53"/>
        <v>0</v>
      </c>
      <c r="CF79" s="712">
        <f t="shared" si="53"/>
        <v>0</v>
      </c>
      <c r="CG79" s="712">
        <f t="shared" si="53"/>
        <v>0</v>
      </c>
      <c r="CH79" s="712">
        <f t="shared" si="53"/>
        <v>0</v>
      </c>
      <c r="CI79" s="712">
        <f t="shared" si="53"/>
        <v>0</v>
      </c>
      <c r="CJ79" s="712">
        <f t="shared" si="53"/>
        <v>0</v>
      </c>
      <c r="CK79" s="712">
        <f t="shared" si="53"/>
        <v>0</v>
      </c>
      <c r="CL79" s="712">
        <f t="shared" si="53"/>
        <v>0</v>
      </c>
      <c r="CM79" s="712">
        <f t="shared" si="53"/>
        <v>0</v>
      </c>
      <c r="CN79" s="712">
        <f t="shared" si="53"/>
        <v>0</v>
      </c>
      <c r="CO79" s="712">
        <f t="shared" si="53"/>
        <v>0</v>
      </c>
      <c r="CP79" s="712">
        <f t="shared" si="53"/>
        <v>0</v>
      </c>
      <c r="CQ79" s="712">
        <f t="shared" si="53"/>
        <v>0</v>
      </c>
      <c r="CR79" s="712">
        <f t="shared" si="53"/>
        <v>0</v>
      </c>
      <c r="CS79" s="712">
        <f t="shared" si="53"/>
        <v>0</v>
      </c>
      <c r="CT79" s="712">
        <f t="shared" si="53"/>
        <v>0</v>
      </c>
      <c r="CU79" s="712">
        <f t="shared" si="53"/>
        <v>0</v>
      </c>
      <c r="CV79" s="712">
        <f t="shared" si="53"/>
        <v>0</v>
      </c>
      <c r="CW79" s="712">
        <f t="shared" si="53"/>
        <v>0</v>
      </c>
      <c r="CX79" s="712">
        <f t="shared" si="53"/>
        <v>0</v>
      </c>
      <c r="CY79" s="712">
        <f t="shared" si="53"/>
        <v>0</v>
      </c>
      <c r="CZ79" s="712">
        <f t="shared" si="53"/>
        <v>0</v>
      </c>
      <c r="DA79" s="712">
        <f t="shared" si="53"/>
        <v>0</v>
      </c>
      <c r="DB79" s="712">
        <f t="shared" si="53"/>
        <v>0</v>
      </c>
      <c r="DC79" s="712">
        <f t="shared" si="53"/>
        <v>0</v>
      </c>
      <c r="DD79" s="712">
        <f t="shared" si="53"/>
        <v>0</v>
      </c>
      <c r="DE79" s="712">
        <f t="shared" si="53"/>
        <v>0</v>
      </c>
      <c r="DF79" s="712">
        <f t="shared" si="53"/>
        <v>0</v>
      </c>
      <c r="DG79" s="50"/>
      <c r="DH79" s="50"/>
      <c r="DI79" s="146"/>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row>
    <row r="80" spans="1:137" s="79" customFormat="1" ht="10.050000000000001" customHeight="1">
      <c r="A80" s="78"/>
      <c r="B80" s="272"/>
      <c r="C80" s="275"/>
      <c r="D80" s="276"/>
      <c r="E80" s="276"/>
      <c r="F80" s="277"/>
      <c r="G80" s="269"/>
      <c r="H80" s="269"/>
      <c r="I80" s="274">
        <f>IFERROR(AVERAGEIF(K80:DF80,"&lt;&gt;0"),0)</f>
        <v>0</v>
      </c>
      <c r="J80" s="78"/>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6"/>
      <c r="AY80" s="426"/>
      <c r="AZ80" s="426"/>
      <c r="BA80" s="426"/>
      <c r="BB80" s="426"/>
      <c r="BC80" s="426"/>
      <c r="BD80" s="426"/>
      <c r="BE80" s="426"/>
      <c r="BF80" s="426"/>
      <c r="BG80" s="426"/>
      <c r="BH80" s="426"/>
      <c r="BI80" s="426"/>
      <c r="BJ80" s="426"/>
      <c r="BK80" s="426"/>
      <c r="BL80" s="426"/>
      <c r="BM80" s="426"/>
      <c r="BN80" s="426"/>
      <c r="BO80" s="426"/>
      <c r="BP80" s="426"/>
      <c r="BQ80" s="426"/>
      <c r="BR80" s="426"/>
      <c r="BS80" s="426"/>
      <c r="BT80" s="426"/>
      <c r="BU80" s="426"/>
      <c r="BV80" s="426"/>
      <c r="BW80" s="426"/>
      <c r="BX80" s="426"/>
      <c r="BY80" s="426"/>
      <c r="BZ80" s="426"/>
      <c r="CA80" s="426"/>
      <c r="CB80" s="426"/>
      <c r="CC80" s="426"/>
      <c r="CD80" s="426"/>
      <c r="CE80" s="426"/>
      <c r="CF80" s="426"/>
      <c r="CG80" s="426"/>
      <c r="CH80" s="426"/>
      <c r="CI80" s="426"/>
      <c r="CJ80" s="426"/>
      <c r="CK80" s="426"/>
      <c r="CL80" s="426"/>
      <c r="CM80" s="426"/>
      <c r="CN80" s="426"/>
      <c r="CO80" s="426"/>
      <c r="CP80" s="426"/>
      <c r="CQ80" s="426"/>
      <c r="CR80" s="426"/>
      <c r="CS80" s="426"/>
      <c r="CT80" s="426"/>
      <c r="CU80" s="426"/>
      <c r="CV80" s="426"/>
      <c r="CW80" s="426"/>
      <c r="CX80" s="426"/>
      <c r="CY80" s="426"/>
      <c r="CZ80" s="426"/>
      <c r="DA80" s="426"/>
      <c r="DB80" s="426"/>
      <c r="DC80" s="426"/>
      <c r="DD80" s="426"/>
      <c r="DE80" s="426"/>
      <c r="DF80" s="426"/>
      <c r="DG80" s="268"/>
      <c r="DH80" s="268"/>
      <c r="DI80" s="278"/>
      <c r="DJ80" s="268"/>
      <c r="DK80" s="268"/>
      <c r="DL80" s="268"/>
      <c r="DM80" s="268"/>
      <c r="DN80" s="268"/>
      <c r="DO80" s="268"/>
      <c r="DP80" s="268"/>
      <c r="DQ80" s="268"/>
      <c r="DR80" s="268"/>
      <c r="DS80" s="268"/>
      <c r="DT80" s="268"/>
      <c r="DU80" s="268"/>
      <c r="DV80" s="268"/>
      <c r="DW80" s="268"/>
      <c r="DX80" s="268"/>
      <c r="DY80" s="268"/>
      <c r="DZ80" s="268"/>
      <c r="EA80" s="268"/>
      <c r="EB80" s="268"/>
      <c r="EC80" s="268"/>
      <c r="ED80" s="268"/>
      <c r="EE80" s="268"/>
      <c r="EF80" s="268"/>
      <c r="EG80" s="268"/>
    </row>
    <row r="81" spans="1:137" ht="27.75" customHeight="1">
      <c r="A81" s="32"/>
      <c r="B81" s="32"/>
      <c r="C81" s="53"/>
      <c r="D81" s="53"/>
      <c r="E81" s="295" t="s">
        <v>47</v>
      </c>
      <c r="F81" s="39">
        <f>SUM(F68:F79)</f>
        <v>42</v>
      </c>
      <c r="G81" s="40"/>
      <c r="H81" s="40"/>
      <c r="I81" s="743">
        <f>SUM(I68:I79)</f>
        <v>0</v>
      </c>
      <c r="J81" s="49"/>
      <c r="K81" s="712">
        <f>SUM(K68:K79)</f>
        <v>0</v>
      </c>
      <c r="L81" s="712">
        <f t="shared" ref="L81:AP81" si="54">SUM(L68:L79)</f>
        <v>0</v>
      </c>
      <c r="M81" s="712">
        <f t="shared" si="54"/>
        <v>0</v>
      </c>
      <c r="N81" s="712">
        <f t="shared" si="54"/>
        <v>0</v>
      </c>
      <c r="O81" s="712">
        <f t="shared" si="54"/>
        <v>0</v>
      </c>
      <c r="P81" s="712">
        <f t="shared" si="54"/>
        <v>0</v>
      </c>
      <c r="Q81" s="712">
        <f t="shared" si="54"/>
        <v>0</v>
      </c>
      <c r="R81" s="712">
        <f t="shared" si="54"/>
        <v>0</v>
      </c>
      <c r="S81" s="712">
        <f t="shared" si="54"/>
        <v>0</v>
      </c>
      <c r="T81" s="712">
        <f t="shared" si="54"/>
        <v>0</v>
      </c>
      <c r="U81" s="712">
        <f t="shared" si="54"/>
        <v>0</v>
      </c>
      <c r="V81" s="712">
        <f t="shared" si="54"/>
        <v>0</v>
      </c>
      <c r="W81" s="712">
        <f t="shared" si="54"/>
        <v>0</v>
      </c>
      <c r="X81" s="712">
        <f t="shared" si="54"/>
        <v>0</v>
      </c>
      <c r="Y81" s="712">
        <f t="shared" si="54"/>
        <v>0</v>
      </c>
      <c r="Z81" s="712">
        <f t="shared" si="54"/>
        <v>0</v>
      </c>
      <c r="AA81" s="712">
        <f t="shared" si="54"/>
        <v>0</v>
      </c>
      <c r="AB81" s="712">
        <f t="shared" si="54"/>
        <v>0</v>
      </c>
      <c r="AC81" s="712">
        <f t="shared" si="54"/>
        <v>0</v>
      </c>
      <c r="AD81" s="712">
        <f t="shared" si="54"/>
        <v>0</v>
      </c>
      <c r="AE81" s="712">
        <f t="shared" si="54"/>
        <v>0</v>
      </c>
      <c r="AF81" s="712">
        <f t="shared" si="54"/>
        <v>0</v>
      </c>
      <c r="AG81" s="712">
        <f t="shared" si="54"/>
        <v>0</v>
      </c>
      <c r="AH81" s="712">
        <f t="shared" si="54"/>
        <v>0</v>
      </c>
      <c r="AI81" s="712">
        <f t="shared" si="54"/>
        <v>0</v>
      </c>
      <c r="AJ81" s="712">
        <f t="shared" si="54"/>
        <v>0</v>
      </c>
      <c r="AK81" s="712">
        <f t="shared" si="54"/>
        <v>0</v>
      </c>
      <c r="AL81" s="712">
        <f t="shared" si="54"/>
        <v>0</v>
      </c>
      <c r="AM81" s="712">
        <f t="shared" si="54"/>
        <v>0</v>
      </c>
      <c r="AN81" s="712">
        <f t="shared" si="54"/>
        <v>0</v>
      </c>
      <c r="AO81" s="712">
        <f t="shared" si="54"/>
        <v>0</v>
      </c>
      <c r="AP81" s="712">
        <f t="shared" si="54"/>
        <v>0</v>
      </c>
      <c r="AQ81" s="712">
        <f t="shared" ref="AQ81:BV81" si="55">SUM(AQ68:AQ79)</f>
        <v>0</v>
      </c>
      <c r="AR81" s="712">
        <f t="shared" si="55"/>
        <v>0</v>
      </c>
      <c r="AS81" s="712">
        <f t="shared" si="55"/>
        <v>0</v>
      </c>
      <c r="AT81" s="712">
        <f t="shared" si="55"/>
        <v>0</v>
      </c>
      <c r="AU81" s="712">
        <f t="shared" si="55"/>
        <v>0</v>
      </c>
      <c r="AV81" s="712">
        <f t="shared" si="55"/>
        <v>0</v>
      </c>
      <c r="AW81" s="712">
        <f t="shared" si="55"/>
        <v>0</v>
      </c>
      <c r="AX81" s="712">
        <f t="shared" si="55"/>
        <v>0</v>
      </c>
      <c r="AY81" s="712">
        <f t="shared" si="55"/>
        <v>0</v>
      </c>
      <c r="AZ81" s="712">
        <f t="shared" si="55"/>
        <v>0</v>
      </c>
      <c r="BA81" s="712">
        <f t="shared" si="55"/>
        <v>0</v>
      </c>
      <c r="BB81" s="712">
        <f t="shared" si="55"/>
        <v>0</v>
      </c>
      <c r="BC81" s="712">
        <f t="shared" si="55"/>
        <v>0</v>
      </c>
      <c r="BD81" s="712">
        <f t="shared" si="55"/>
        <v>0</v>
      </c>
      <c r="BE81" s="712">
        <f t="shared" si="55"/>
        <v>0</v>
      </c>
      <c r="BF81" s="712">
        <f t="shared" si="55"/>
        <v>0</v>
      </c>
      <c r="BG81" s="712">
        <f t="shared" si="55"/>
        <v>0</v>
      </c>
      <c r="BH81" s="712">
        <f t="shared" si="55"/>
        <v>0</v>
      </c>
      <c r="BI81" s="712">
        <f t="shared" si="55"/>
        <v>0</v>
      </c>
      <c r="BJ81" s="712">
        <f t="shared" si="55"/>
        <v>0</v>
      </c>
      <c r="BK81" s="712">
        <f t="shared" si="55"/>
        <v>0</v>
      </c>
      <c r="BL81" s="712">
        <f t="shared" si="55"/>
        <v>0</v>
      </c>
      <c r="BM81" s="712">
        <f t="shared" si="55"/>
        <v>0</v>
      </c>
      <c r="BN81" s="712">
        <f t="shared" si="55"/>
        <v>0</v>
      </c>
      <c r="BO81" s="712">
        <f t="shared" si="55"/>
        <v>0</v>
      </c>
      <c r="BP81" s="712">
        <f t="shared" si="55"/>
        <v>0</v>
      </c>
      <c r="BQ81" s="712">
        <f t="shared" si="55"/>
        <v>0</v>
      </c>
      <c r="BR81" s="712">
        <f t="shared" si="55"/>
        <v>0</v>
      </c>
      <c r="BS81" s="712">
        <f t="shared" si="55"/>
        <v>0</v>
      </c>
      <c r="BT81" s="712">
        <f t="shared" si="55"/>
        <v>0</v>
      </c>
      <c r="BU81" s="712">
        <f t="shared" si="55"/>
        <v>0</v>
      </c>
      <c r="BV81" s="712">
        <f t="shared" si="55"/>
        <v>0</v>
      </c>
      <c r="BW81" s="712">
        <f t="shared" ref="BW81:DF81" si="56">SUM(BW68:BW79)</f>
        <v>0</v>
      </c>
      <c r="BX81" s="712">
        <f t="shared" si="56"/>
        <v>0</v>
      </c>
      <c r="BY81" s="712">
        <f t="shared" si="56"/>
        <v>0</v>
      </c>
      <c r="BZ81" s="712">
        <f t="shared" si="56"/>
        <v>0</v>
      </c>
      <c r="CA81" s="712">
        <f t="shared" si="56"/>
        <v>0</v>
      </c>
      <c r="CB81" s="712">
        <f t="shared" si="56"/>
        <v>0</v>
      </c>
      <c r="CC81" s="712">
        <f t="shared" si="56"/>
        <v>0</v>
      </c>
      <c r="CD81" s="712">
        <f t="shared" si="56"/>
        <v>0</v>
      </c>
      <c r="CE81" s="712">
        <f t="shared" si="56"/>
        <v>0</v>
      </c>
      <c r="CF81" s="712">
        <f t="shared" si="56"/>
        <v>0</v>
      </c>
      <c r="CG81" s="712">
        <f t="shared" si="56"/>
        <v>0</v>
      </c>
      <c r="CH81" s="712">
        <f t="shared" si="56"/>
        <v>0</v>
      </c>
      <c r="CI81" s="712">
        <f t="shared" si="56"/>
        <v>0</v>
      </c>
      <c r="CJ81" s="712">
        <f t="shared" si="56"/>
        <v>0</v>
      </c>
      <c r="CK81" s="712">
        <f t="shared" si="56"/>
        <v>0</v>
      </c>
      <c r="CL81" s="712">
        <f t="shared" si="56"/>
        <v>0</v>
      </c>
      <c r="CM81" s="712">
        <f t="shared" si="56"/>
        <v>0</v>
      </c>
      <c r="CN81" s="712">
        <f t="shared" si="56"/>
        <v>0</v>
      </c>
      <c r="CO81" s="712">
        <f t="shared" si="56"/>
        <v>0</v>
      </c>
      <c r="CP81" s="712">
        <f t="shared" si="56"/>
        <v>0</v>
      </c>
      <c r="CQ81" s="712">
        <f t="shared" si="56"/>
        <v>0</v>
      </c>
      <c r="CR81" s="712">
        <f t="shared" si="56"/>
        <v>0</v>
      </c>
      <c r="CS81" s="712">
        <f t="shared" si="56"/>
        <v>0</v>
      </c>
      <c r="CT81" s="712">
        <f t="shared" si="56"/>
        <v>0</v>
      </c>
      <c r="CU81" s="712">
        <f t="shared" si="56"/>
        <v>0</v>
      </c>
      <c r="CV81" s="712">
        <f t="shared" si="56"/>
        <v>0</v>
      </c>
      <c r="CW81" s="712">
        <f t="shared" si="56"/>
        <v>0</v>
      </c>
      <c r="CX81" s="712">
        <f t="shared" si="56"/>
        <v>0</v>
      </c>
      <c r="CY81" s="712">
        <f t="shared" si="56"/>
        <v>0</v>
      </c>
      <c r="CZ81" s="712">
        <f t="shared" si="56"/>
        <v>0</v>
      </c>
      <c r="DA81" s="712">
        <f t="shared" si="56"/>
        <v>0</v>
      </c>
      <c r="DB81" s="712">
        <f t="shared" si="56"/>
        <v>0</v>
      </c>
      <c r="DC81" s="712">
        <f t="shared" si="56"/>
        <v>0</v>
      </c>
      <c r="DD81" s="712">
        <f t="shared" si="56"/>
        <v>0</v>
      </c>
      <c r="DE81" s="712">
        <f t="shared" si="56"/>
        <v>0</v>
      </c>
      <c r="DF81" s="712">
        <f t="shared" si="56"/>
        <v>0</v>
      </c>
      <c r="DG81" s="50"/>
      <c r="DH81" s="50"/>
      <c r="DI81" s="146"/>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row>
    <row r="82" spans="1:137" ht="18" customHeight="1">
      <c r="A82" s="32"/>
      <c r="B82" s="32"/>
      <c r="C82" s="32"/>
      <c r="D82" s="32"/>
      <c r="E82" s="32"/>
      <c r="F82" s="32"/>
      <c r="G82" s="145">
        <f>F84/10</f>
        <v>0</v>
      </c>
      <c r="H82" s="133">
        <f>10-G82</f>
        <v>10</v>
      </c>
      <c r="I82" s="32"/>
      <c r="J82" s="32"/>
      <c r="K82" s="426"/>
      <c r="L82" s="426"/>
      <c r="M82" s="426"/>
      <c r="N82" s="426"/>
      <c r="O82" s="426"/>
      <c r="P82" s="426"/>
      <c r="Q82" s="426"/>
      <c r="R82" s="426"/>
      <c r="S82" s="426"/>
      <c r="T82" s="426"/>
      <c r="U82" s="426"/>
      <c r="V82" s="426"/>
      <c r="W82" s="426"/>
      <c r="X82" s="426"/>
      <c r="Y82" s="426"/>
      <c r="Z82" s="426"/>
      <c r="AA82" s="426"/>
      <c r="AB82" s="426"/>
      <c r="AC82" s="426"/>
      <c r="AD82" s="426"/>
      <c r="AE82" s="426"/>
      <c r="AF82" s="426"/>
      <c r="AG82" s="426"/>
      <c r="AH82" s="426"/>
      <c r="AI82" s="426"/>
      <c r="AJ82" s="426"/>
      <c r="AK82" s="426"/>
      <c r="AL82" s="426"/>
      <c r="AM82" s="426"/>
      <c r="AN82" s="426"/>
      <c r="AO82" s="426"/>
      <c r="AP82" s="426"/>
      <c r="AQ82" s="426"/>
      <c r="AR82" s="426"/>
      <c r="AS82" s="426"/>
      <c r="AT82" s="426"/>
      <c r="AU82" s="426"/>
      <c r="AV82" s="426"/>
      <c r="AW82" s="426"/>
      <c r="AX82" s="426"/>
      <c r="AY82" s="426"/>
      <c r="AZ82" s="426"/>
      <c r="BA82" s="426"/>
      <c r="BB82" s="426"/>
      <c r="BC82" s="426"/>
      <c r="BD82" s="426"/>
      <c r="BE82" s="426"/>
      <c r="BF82" s="426"/>
      <c r="BG82" s="426"/>
      <c r="BH82" s="426"/>
      <c r="BI82" s="426"/>
      <c r="BJ82" s="426"/>
      <c r="BK82" s="426"/>
      <c r="BL82" s="426"/>
      <c r="BM82" s="426"/>
      <c r="BN82" s="426"/>
      <c r="BO82" s="426"/>
      <c r="BP82" s="426"/>
      <c r="BQ82" s="426"/>
      <c r="BR82" s="426"/>
      <c r="BS82" s="426"/>
      <c r="BT82" s="426"/>
      <c r="BU82" s="426"/>
      <c r="BV82" s="426"/>
      <c r="BW82" s="426"/>
      <c r="BX82" s="426"/>
      <c r="BY82" s="426"/>
      <c r="BZ82" s="426"/>
      <c r="CA82" s="426"/>
      <c r="CB82" s="426"/>
      <c r="CC82" s="426"/>
      <c r="CD82" s="426"/>
      <c r="CE82" s="426"/>
      <c r="CF82" s="426"/>
      <c r="CG82" s="426"/>
      <c r="CH82" s="426"/>
      <c r="CI82" s="426"/>
      <c r="CJ82" s="426"/>
      <c r="CK82" s="426"/>
      <c r="CL82" s="426"/>
      <c r="CM82" s="426"/>
      <c r="CN82" s="426"/>
      <c r="CO82" s="426"/>
      <c r="CP82" s="426"/>
      <c r="CQ82" s="426"/>
      <c r="CR82" s="426"/>
      <c r="CS82" s="426"/>
      <c r="CT82" s="426"/>
      <c r="CU82" s="426"/>
      <c r="CV82" s="426"/>
      <c r="CW82" s="426"/>
      <c r="CX82" s="426"/>
      <c r="CY82" s="426"/>
      <c r="CZ82" s="426"/>
      <c r="DA82" s="426"/>
      <c r="DB82" s="426"/>
      <c r="DC82" s="426"/>
      <c r="DD82" s="426"/>
      <c r="DE82" s="426"/>
      <c r="DF82" s="426"/>
      <c r="DG82" s="50"/>
      <c r="DH82" s="50"/>
      <c r="DI82" s="146"/>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row>
    <row r="83" spans="1:137">
      <c r="F83" s="103"/>
      <c r="G83" s="103"/>
      <c r="H83" s="103"/>
      <c r="I83" s="103"/>
      <c r="J83" s="103"/>
      <c r="K83" s="143">
        <f>K84/10</f>
        <v>0</v>
      </c>
      <c r="L83" s="143">
        <f t="shared" ref="L83:U83" si="57">L84/10</f>
        <v>0</v>
      </c>
      <c r="M83" s="143">
        <f t="shared" si="57"/>
        <v>0</v>
      </c>
      <c r="N83" s="143">
        <f t="shared" si="57"/>
        <v>0</v>
      </c>
      <c r="O83" s="143">
        <f t="shared" si="57"/>
        <v>0</v>
      </c>
      <c r="P83" s="143">
        <f t="shared" si="57"/>
        <v>0</v>
      </c>
      <c r="Q83" s="143">
        <f t="shared" si="57"/>
        <v>0</v>
      </c>
      <c r="R83" s="143">
        <f t="shared" si="57"/>
        <v>0</v>
      </c>
      <c r="S83" s="143">
        <f t="shared" si="57"/>
        <v>0</v>
      </c>
      <c r="T83" s="143">
        <f t="shared" si="57"/>
        <v>0</v>
      </c>
      <c r="U83" s="143">
        <f t="shared" si="57"/>
        <v>0</v>
      </c>
      <c r="V83" s="143">
        <f t="shared" ref="V83" si="58">V84/10</f>
        <v>0</v>
      </c>
      <c r="W83" s="143">
        <f t="shared" ref="W83" si="59">W84/10</f>
        <v>0</v>
      </c>
      <c r="X83" s="143">
        <f t="shared" ref="X83" si="60">X84/10</f>
        <v>0</v>
      </c>
      <c r="Y83" s="143">
        <f t="shared" ref="Y83" si="61">Y84/10</f>
        <v>0</v>
      </c>
      <c r="Z83" s="143">
        <f t="shared" ref="Z83" si="62">Z84/10</f>
        <v>0</v>
      </c>
      <c r="AA83" s="143">
        <f t="shared" ref="AA83" si="63">AA84/10</f>
        <v>0</v>
      </c>
      <c r="AB83" s="143">
        <f t="shared" ref="AB83" si="64">AB84/10</f>
        <v>0</v>
      </c>
      <c r="AC83" s="143">
        <f t="shared" ref="AC83" si="65">AC84/10</f>
        <v>0</v>
      </c>
      <c r="AD83" s="143">
        <f t="shared" ref="AD83:AE83" si="66">AD84/10</f>
        <v>0</v>
      </c>
      <c r="AE83" s="143">
        <f t="shared" si="66"/>
        <v>0</v>
      </c>
      <c r="AF83" s="143">
        <f t="shared" ref="AF83" si="67">AF84/10</f>
        <v>0</v>
      </c>
      <c r="AG83" s="143">
        <f t="shared" ref="AG83" si="68">AG84/10</f>
        <v>0</v>
      </c>
      <c r="AH83" s="143">
        <f t="shared" ref="AH83" si="69">AH84/10</f>
        <v>0</v>
      </c>
      <c r="AI83" s="143">
        <f t="shared" ref="AI83" si="70">AI84/10</f>
        <v>0</v>
      </c>
      <c r="AJ83" s="143">
        <f t="shared" ref="AJ83" si="71">AJ84/10</f>
        <v>0</v>
      </c>
      <c r="AK83" s="143">
        <f t="shared" ref="AK83" si="72">AK84/10</f>
        <v>0</v>
      </c>
      <c r="AL83" s="143">
        <f t="shared" ref="AL83" si="73">AL84/10</f>
        <v>0</v>
      </c>
      <c r="AM83" s="143">
        <f t="shared" ref="AM83" si="74">AM84/10</f>
        <v>0</v>
      </c>
      <c r="AN83" s="143">
        <f t="shared" ref="AN83:AO83" si="75">AN84/10</f>
        <v>0</v>
      </c>
      <c r="AO83" s="143">
        <f t="shared" si="75"/>
        <v>0</v>
      </c>
      <c r="AP83" s="143">
        <f t="shared" ref="AP83" si="76">AP84/10</f>
        <v>0</v>
      </c>
      <c r="AQ83" s="143">
        <f t="shared" ref="AQ83" si="77">AQ84/10</f>
        <v>0</v>
      </c>
      <c r="AR83" s="143">
        <f t="shared" ref="AR83" si="78">AR84/10</f>
        <v>0</v>
      </c>
      <c r="AS83" s="143">
        <f t="shared" ref="AS83" si="79">AS84/10</f>
        <v>0</v>
      </c>
      <c r="AT83" s="143">
        <f t="shared" ref="AT83" si="80">AT84/10</f>
        <v>0</v>
      </c>
      <c r="AU83" s="143">
        <f t="shared" ref="AU83" si="81">AU84/10</f>
        <v>0</v>
      </c>
      <c r="AV83" s="143">
        <f t="shared" ref="AV83" si="82">AV84/10</f>
        <v>0</v>
      </c>
      <c r="AW83" s="143">
        <f t="shared" ref="AW83" si="83">AW84/10</f>
        <v>0</v>
      </c>
      <c r="AX83" s="143">
        <f t="shared" ref="AX83:AY83" si="84">AX84/10</f>
        <v>0</v>
      </c>
      <c r="AY83" s="143">
        <f t="shared" si="84"/>
        <v>0</v>
      </c>
      <c r="AZ83" s="143">
        <f t="shared" ref="AZ83" si="85">AZ84/10</f>
        <v>0</v>
      </c>
      <c r="BA83" s="143">
        <f t="shared" ref="BA83" si="86">BA84/10</f>
        <v>0</v>
      </c>
      <c r="BB83" s="143">
        <f t="shared" ref="BB83" si="87">BB84/10</f>
        <v>0</v>
      </c>
      <c r="BC83" s="143">
        <f t="shared" ref="BC83" si="88">BC84/10</f>
        <v>0</v>
      </c>
      <c r="BD83" s="143">
        <f t="shared" ref="BD83" si="89">BD84/10</f>
        <v>0</v>
      </c>
      <c r="BE83" s="143">
        <f t="shared" ref="BE83" si="90">BE84/10</f>
        <v>0</v>
      </c>
      <c r="BF83" s="143">
        <f t="shared" ref="BF83" si="91">BF84/10</f>
        <v>0</v>
      </c>
      <c r="BG83" s="143">
        <f t="shared" ref="BG83" si="92">BG84/10</f>
        <v>0</v>
      </c>
      <c r="BH83" s="143">
        <f t="shared" ref="BH83:BI83" si="93">BH84/10</f>
        <v>0</v>
      </c>
      <c r="BI83" s="143">
        <f t="shared" si="93"/>
        <v>0</v>
      </c>
      <c r="BJ83" s="143">
        <f t="shared" ref="BJ83" si="94">BJ84/10</f>
        <v>0</v>
      </c>
      <c r="BK83" s="143">
        <f t="shared" ref="BK83" si="95">BK84/10</f>
        <v>0</v>
      </c>
      <c r="BL83" s="143">
        <f t="shared" ref="BL83" si="96">BL84/10</f>
        <v>0</v>
      </c>
      <c r="BM83" s="143">
        <f t="shared" ref="BM83" si="97">BM84/10</f>
        <v>0</v>
      </c>
      <c r="BN83" s="143">
        <f t="shared" ref="BN83" si="98">BN84/10</f>
        <v>0</v>
      </c>
      <c r="BO83" s="143">
        <f t="shared" ref="BO83" si="99">BO84/10</f>
        <v>0</v>
      </c>
      <c r="BP83" s="143">
        <f t="shared" ref="BP83" si="100">BP84/10</f>
        <v>0</v>
      </c>
      <c r="BQ83" s="143">
        <f t="shared" ref="BQ83" si="101">BQ84/10</f>
        <v>0</v>
      </c>
      <c r="BR83" s="143">
        <f t="shared" ref="BR83:BS83" si="102">BR84/10</f>
        <v>0</v>
      </c>
      <c r="BS83" s="143">
        <f t="shared" si="102"/>
        <v>0</v>
      </c>
      <c r="BT83" s="143">
        <f t="shared" ref="BT83" si="103">BT84/10</f>
        <v>0</v>
      </c>
      <c r="BU83" s="143">
        <f t="shared" ref="BU83" si="104">BU84/10</f>
        <v>0</v>
      </c>
      <c r="BV83" s="143">
        <f t="shared" ref="BV83" si="105">BV84/10</f>
        <v>0</v>
      </c>
      <c r="BW83" s="143">
        <f t="shared" ref="BW83" si="106">BW84/10</f>
        <v>0</v>
      </c>
      <c r="BX83" s="143">
        <f t="shared" ref="BX83" si="107">BX84/10</f>
        <v>0</v>
      </c>
      <c r="BY83" s="143">
        <f t="shared" ref="BY83" si="108">BY84/10</f>
        <v>0</v>
      </c>
      <c r="BZ83" s="143">
        <f t="shared" ref="BZ83" si="109">BZ84/10</f>
        <v>0</v>
      </c>
      <c r="CA83" s="143">
        <f t="shared" ref="CA83" si="110">CA84/10</f>
        <v>0</v>
      </c>
      <c r="CB83" s="143">
        <f t="shared" ref="CB83:CC83" si="111">CB84/10</f>
        <v>0</v>
      </c>
      <c r="CC83" s="143">
        <f t="shared" si="111"/>
        <v>0</v>
      </c>
      <c r="CD83" s="143">
        <f t="shared" ref="CD83" si="112">CD84/10</f>
        <v>0</v>
      </c>
      <c r="CE83" s="143">
        <f t="shared" ref="CE83" si="113">CE84/10</f>
        <v>0</v>
      </c>
      <c r="CF83" s="143">
        <f t="shared" ref="CF83" si="114">CF84/10</f>
        <v>0</v>
      </c>
      <c r="CG83" s="143">
        <f t="shared" ref="CG83" si="115">CG84/10</f>
        <v>0</v>
      </c>
      <c r="CH83" s="143">
        <f t="shared" ref="CH83" si="116">CH84/10</f>
        <v>0</v>
      </c>
      <c r="CI83" s="143">
        <f t="shared" ref="CI83" si="117">CI84/10</f>
        <v>0</v>
      </c>
      <c r="CJ83" s="143">
        <f t="shared" ref="CJ83" si="118">CJ84/10</f>
        <v>0</v>
      </c>
      <c r="CK83" s="143">
        <f t="shared" ref="CK83" si="119">CK84/10</f>
        <v>0</v>
      </c>
      <c r="CL83" s="143">
        <f t="shared" ref="CL83:CM83" si="120">CL84/10</f>
        <v>0</v>
      </c>
      <c r="CM83" s="143">
        <f t="shared" si="120"/>
        <v>0</v>
      </c>
      <c r="CN83" s="143">
        <f t="shared" ref="CN83" si="121">CN84/10</f>
        <v>0</v>
      </c>
      <c r="CO83" s="143">
        <f t="shared" ref="CO83" si="122">CO84/10</f>
        <v>0</v>
      </c>
      <c r="CP83" s="143">
        <f t="shared" ref="CP83" si="123">CP84/10</f>
        <v>0</v>
      </c>
      <c r="CQ83" s="143">
        <f t="shared" ref="CQ83" si="124">CQ84/10</f>
        <v>0</v>
      </c>
      <c r="CR83" s="143">
        <f t="shared" ref="CR83" si="125">CR84/10</f>
        <v>0</v>
      </c>
      <c r="CS83" s="143">
        <f t="shared" ref="CS83" si="126">CS84/10</f>
        <v>0</v>
      </c>
      <c r="CT83" s="143">
        <f t="shared" ref="CT83" si="127">CT84/10</f>
        <v>0</v>
      </c>
      <c r="CU83" s="143">
        <f t="shared" ref="CU83" si="128">CU84/10</f>
        <v>0</v>
      </c>
      <c r="CV83" s="143">
        <f t="shared" ref="CV83:CW83" si="129">CV84/10</f>
        <v>0</v>
      </c>
      <c r="CW83" s="143">
        <f t="shared" si="129"/>
        <v>0</v>
      </c>
      <c r="CX83" s="143">
        <f t="shared" ref="CX83" si="130">CX84/10</f>
        <v>0</v>
      </c>
      <c r="CY83" s="143">
        <f t="shared" ref="CY83" si="131">CY84/10</f>
        <v>0</v>
      </c>
      <c r="CZ83" s="143">
        <f t="shared" ref="CZ83" si="132">CZ84/10</f>
        <v>0</v>
      </c>
      <c r="DA83" s="143">
        <f t="shared" ref="DA83" si="133">DA84/10</f>
        <v>0</v>
      </c>
      <c r="DB83" s="143">
        <f t="shared" ref="DB83" si="134">DB84/10</f>
        <v>0</v>
      </c>
      <c r="DC83" s="143">
        <f t="shared" ref="DC83" si="135">DC84/10</f>
        <v>0</v>
      </c>
      <c r="DD83" s="143">
        <f t="shared" ref="DD83" si="136">DD84/10</f>
        <v>0</v>
      </c>
      <c r="DE83" s="143">
        <f t="shared" ref="DE83" si="137">DE84/10</f>
        <v>0</v>
      </c>
      <c r="DF83" s="143">
        <f t="shared" ref="DF83" si="138">DF84/10</f>
        <v>0</v>
      </c>
      <c r="DG83" s="50"/>
      <c r="DH83" s="50"/>
      <c r="DI83" s="146"/>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row>
    <row r="84" spans="1:137" ht="19.05" hidden="1" customHeight="1">
      <c r="F84" s="132">
        <f>I81*100/$F$81</f>
        <v>0</v>
      </c>
      <c r="G84" s="103"/>
      <c r="H84" s="103"/>
      <c r="I84" s="103"/>
      <c r="J84" s="144"/>
      <c r="K84" s="132">
        <f>K81*100/$F$81</f>
        <v>0</v>
      </c>
      <c r="L84" s="132">
        <f t="shared" ref="L84:U84" si="139">L81*100/$F$81</f>
        <v>0</v>
      </c>
      <c r="M84" s="132">
        <f t="shared" si="139"/>
        <v>0</v>
      </c>
      <c r="N84" s="132">
        <f t="shared" si="139"/>
        <v>0</v>
      </c>
      <c r="O84" s="132">
        <f t="shared" si="139"/>
        <v>0</v>
      </c>
      <c r="P84" s="132">
        <f t="shared" si="139"/>
        <v>0</v>
      </c>
      <c r="Q84" s="132">
        <f t="shared" si="139"/>
        <v>0</v>
      </c>
      <c r="R84" s="132">
        <f t="shared" si="139"/>
        <v>0</v>
      </c>
      <c r="S84" s="132">
        <f t="shared" si="139"/>
        <v>0</v>
      </c>
      <c r="T84" s="132">
        <f t="shared" si="139"/>
        <v>0</v>
      </c>
      <c r="U84" s="132">
        <f t="shared" si="139"/>
        <v>0</v>
      </c>
      <c r="V84" s="132">
        <f t="shared" ref="V84:CG84" si="140">V81*100/$F$81</f>
        <v>0</v>
      </c>
      <c r="W84" s="132">
        <f t="shared" si="140"/>
        <v>0</v>
      </c>
      <c r="X84" s="132">
        <f t="shared" si="140"/>
        <v>0</v>
      </c>
      <c r="Y84" s="132">
        <f t="shared" si="140"/>
        <v>0</v>
      </c>
      <c r="Z84" s="132">
        <f t="shared" si="140"/>
        <v>0</v>
      </c>
      <c r="AA84" s="132">
        <f t="shared" si="140"/>
        <v>0</v>
      </c>
      <c r="AB84" s="132">
        <f t="shared" si="140"/>
        <v>0</v>
      </c>
      <c r="AC84" s="132">
        <f t="shared" si="140"/>
        <v>0</v>
      </c>
      <c r="AD84" s="132">
        <f t="shared" si="140"/>
        <v>0</v>
      </c>
      <c r="AE84" s="132">
        <f t="shared" si="140"/>
        <v>0</v>
      </c>
      <c r="AF84" s="132">
        <f t="shared" si="140"/>
        <v>0</v>
      </c>
      <c r="AG84" s="132">
        <f t="shared" si="140"/>
        <v>0</v>
      </c>
      <c r="AH84" s="132">
        <f t="shared" si="140"/>
        <v>0</v>
      </c>
      <c r="AI84" s="132">
        <f t="shared" si="140"/>
        <v>0</v>
      </c>
      <c r="AJ84" s="132">
        <f t="shared" si="140"/>
        <v>0</v>
      </c>
      <c r="AK84" s="132">
        <f t="shared" si="140"/>
        <v>0</v>
      </c>
      <c r="AL84" s="132">
        <f t="shared" si="140"/>
        <v>0</v>
      </c>
      <c r="AM84" s="132">
        <f t="shared" si="140"/>
        <v>0</v>
      </c>
      <c r="AN84" s="132">
        <f t="shared" si="140"/>
        <v>0</v>
      </c>
      <c r="AO84" s="132">
        <f t="shared" si="140"/>
        <v>0</v>
      </c>
      <c r="AP84" s="132">
        <f t="shared" si="140"/>
        <v>0</v>
      </c>
      <c r="AQ84" s="132">
        <f t="shared" si="140"/>
        <v>0</v>
      </c>
      <c r="AR84" s="132">
        <f t="shared" si="140"/>
        <v>0</v>
      </c>
      <c r="AS84" s="132">
        <f t="shared" si="140"/>
        <v>0</v>
      </c>
      <c r="AT84" s="132">
        <f t="shared" si="140"/>
        <v>0</v>
      </c>
      <c r="AU84" s="132">
        <f t="shared" si="140"/>
        <v>0</v>
      </c>
      <c r="AV84" s="132">
        <f t="shared" si="140"/>
        <v>0</v>
      </c>
      <c r="AW84" s="132">
        <f t="shared" si="140"/>
        <v>0</v>
      </c>
      <c r="AX84" s="132">
        <f t="shared" si="140"/>
        <v>0</v>
      </c>
      <c r="AY84" s="132">
        <f t="shared" si="140"/>
        <v>0</v>
      </c>
      <c r="AZ84" s="132">
        <f t="shared" si="140"/>
        <v>0</v>
      </c>
      <c r="BA84" s="132">
        <f t="shared" si="140"/>
        <v>0</v>
      </c>
      <c r="BB84" s="132">
        <f t="shared" si="140"/>
        <v>0</v>
      </c>
      <c r="BC84" s="132">
        <f t="shared" si="140"/>
        <v>0</v>
      </c>
      <c r="BD84" s="132">
        <f t="shared" si="140"/>
        <v>0</v>
      </c>
      <c r="BE84" s="132">
        <f t="shared" si="140"/>
        <v>0</v>
      </c>
      <c r="BF84" s="132">
        <f t="shared" si="140"/>
        <v>0</v>
      </c>
      <c r="BG84" s="132">
        <f t="shared" si="140"/>
        <v>0</v>
      </c>
      <c r="BH84" s="132">
        <f t="shared" si="140"/>
        <v>0</v>
      </c>
      <c r="BI84" s="132">
        <f t="shared" si="140"/>
        <v>0</v>
      </c>
      <c r="BJ84" s="132">
        <f t="shared" si="140"/>
        <v>0</v>
      </c>
      <c r="BK84" s="132">
        <f t="shared" si="140"/>
        <v>0</v>
      </c>
      <c r="BL84" s="132">
        <f t="shared" si="140"/>
        <v>0</v>
      </c>
      <c r="BM84" s="132">
        <f t="shared" si="140"/>
        <v>0</v>
      </c>
      <c r="BN84" s="132">
        <f t="shared" si="140"/>
        <v>0</v>
      </c>
      <c r="BO84" s="132">
        <f t="shared" si="140"/>
        <v>0</v>
      </c>
      <c r="BP84" s="132">
        <f t="shared" si="140"/>
        <v>0</v>
      </c>
      <c r="BQ84" s="132">
        <f t="shared" si="140"/>
        <v>0</v>
      </c>
      <c r="BR84" s="132">
        <f t="shared" si="140"/>
        <v>0</v>
      </c>
      <c r="BS84" s="132">
        <f t="shared" si="140"/>
        <v>0</v>
      </c>
      <c r="BT84" s="132">
        <f t="shared" si="140"/>
        <v>0</v>
      </c>
      <c r="BU84" s="132">
        <f t="shared" si="140"/>
        <v>0</v>
      </c>
      <c r="BV84" s="132">
        <f t="shared" si="140"/>
        <v>0</v>
      </c>
      <c r="BW84" s="132">
        <f t="shared" si="140"/>
        <v>0</v>
      </c>
      <c r="BX84" s="132">
        <f t="shared" si="140"/>
        <v>0</v>
      </c>
      <c r="BY84" s="132">
        <f t="shared" si="140"/>
        <v>0</v>
      </c>
      <c r="BZ84" s="132">
        <f t="shared" si="140"/>
        <v>0</v>
      </c>
      <c r="CA84" s="132">
        <f t="shared" si="140"/>
        <v>0</v>
      </c>
      <c r="CB84" s="132">
        <f t="shared" si="140"/>
        <v>0</v>
      </c>
      <c r="CC84" s="132">
        <f t="shared" si="140"/>
        <v>0</v>
      </c>
      <c r="CD84" s="132">
        <f t="shared" si="140"/>
        <v>0</v>
      </c>
      <c r="CE84" s="132">
        <f t="shared" si="140"/>
        <v>0</v>
      </c>
      <c r="CF84" s="132">
        <f t="shared" si="140"/>
        <v>0</v>
      </c>
      <c r="CG84" s="132">
        <f t="shared" si="140"/>
        <v>0</v>
      </c>
      <c r="CH84" s="132">
        <f t="shared" ref="CH84:DF84" si="141">CH81*100/$F$81</f>
        <v>0</v>
      </c>
      <c r="CI84" s="132">
        <f t="shared" si="141"/>
        <v>0</v>
      </c>
      <c r="CJ84" s="132">
        <f t="shared" si="141"/>
        <v>0</v>
      </c>
      <c r="CK84" s="132">
        <f t="shared" si="141"/>
        <v>0</v>
      </c>
      <c r="CL84" s="132">
        <f t="shared" si="141"/>
        <v>0</v>
      </c>
      <c r="CM84" s="132">
        <f t="shared" si="141"/>
        <v>0</v>
      </c>
      <c r="CN84" s="132">
        <f t="shared" si="141"/>
        <v>0</v>
      </c>
      <c r="CO84" s="132">
        <f t="shared" si="141"/>
        <v>0</v>
      </c>
      <c r="CP84" s="132">
        <f t="shared" si="141"/>
        <v>0</v>
      </c>
      <c r="CQ84" s="132">
        <f t="shared" si="141"/>
        <v>0</v>
      </c>
      <c r="CR84" s="132">
        <f t="shared" si="141"/>
        <v>0</v>
      </c>
      <c r="CS84" s="132">
        <f t="shared" si="141"/>
        <v>0</v>
      </c>
      <c r="CT84" s="132">
        <f t="shared" si="141"/>
        <v>0</v>
      </c>
      <c r="CU84" s="132">
        <f t="shared" si="141"/>
        <v>0</v>
      </c>
      <c r="CV84" s="132">
        <f t="shared" si="141"/>
        <v>0</v>
      </c>
      <c r="CW84" s="132">
        <f t="shared" si="141"/>
        <v>0</v>
      </c>
      <c r="CX84" s="132">
        <f t="shared" si="141"/>
        <v>0</v>
      </c>
      <c r="CY84" s="132">
        <f t="shared" si="141"/>
        <v>0</v>
      </c>
      <c r="CZ84" s="132">
        <f t="shared" si="141"/>
        <v>0</v>
      </c>
      <c r="DA84" s="132">
        <f t="shared" si="141"/>
        <v>0</v>
      </c>
      <c r="DB84" s="132">
        <f t="shared" si="141"/>
        <v>0</v>
      </c>
      <c r="DC84" s="132">
        <f t="shared" si="141"/>
        <v>0</v>
      </c>
      <c r="DD84" s="132">
        <f t="shared" si="141"/>
        <v>0</v>
      </c>
      <c r="DE84" s="132">
        <f t="shared" si="141"/>
        <v>0</v>
      </c>
      <c r="DF84" s="132">
        <f t="shared" si="141"/>
        <v>0</v>
      </c>
      <c r="DG84" s="50"/>
      <c r="DH84" s="50"/>
      <c r="DI84" s="146"/>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row>
    <row r="85" spans="1:137" hidden="1">
      <c r="J85" s="50"/>
      <c r="L85" s="50"/>
      <c r="U85" s="50"/>
      <c r="V85" s="50"/>
      <c r="AE85" s="50"/>
      <c r="AF85" s="50"/>
      <c r="AO85" s="50"/>
      <c r="AP85" s="50"/>
      <c r="AY85" s="50"/>
      <c r="AZ85" s="50"/>
      <c r="BI85" s="50"/>
      <c r="BJ85" s="50"/>
      <c r="BS85" s="50"/>
      <c r="BT85" s="50"/>
      <c r="CC85" s="50"/>
      <c r="CD85" s="50"/>
      <c r="CM85" s="50"/>
      <c r="CN85" s="50"/>
      <c r="CW85" s="50"/>
      <c r="CX85" s="50"/>
      <c r="DG85" s="50"/>
      <c r="DH85" s="50"/>
      <c r="DI85" s="146"/>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row>
    <row r="86" spans="1:137" ht="129" hidden="1" customHeight="1">
      <c r="A86" s="32"/>
      <c r="B86" s="32"/>
      <c r="C86" s="32"/>
      <c r="D86" s="32"/>
      <c r="E86" s="210" t="s">
        <v>192</v>
      </c>
      <c r="F86" s="362">
        <f>F68+F69+F79</f>
        <v>23</v>
      </c>
      <c r="G86" s="371">
        <f>I86/F86</f>
        <v>0</v>
      </c>
      <c r="H86" s="370">
        <f>(1-G86)</f>
        <v>1</v>
      </c>
      <c r="I86" s="362">
        <f>I68+I69+I79</f>
        <v>0</v>
      </c>
      <c r="J86" s="359"/>
      <c r="U86" s="50"/>
      <c r="AE86" s="50"/>
      <c r="AO86" s="50"/>
      <c r="AY86" s="50"/>
      <c r="BI86" s="50"/>
      <c r="BS86" s="50"/>
      <c r="CC86" s="50"/>
      <c r="CM86" s="50"/>
      <c r="CW86" s="50"/>
      <c r="DG86" s="50"/>
      <c r="DH86" s="50"/>
      <c r="DI86" s="146"/>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row>
    <row r="87" spans="1:137" ht="18" hidden="1" customHeight="1">
      <c r="A87" s="32"/>
      <c r="B87" s="32"/>
      <c r="C87" s="32"/>
      <c r="D87" s="32"/>
      <c r="E87" s="32"/>
      <c r="F87" s="360"/>
      <c r="G87" s="360"/>
      <c r="H87" s="360"/>
      <c r="I87" s="360"/>
      <c r="J87" s="359"/>
      <c r="U87" s="50"/>
      <c r="AE87" s="50"/>
      <c r="AO87" s="50"/>
      <c r="AY87" s="50"/>
      <c r="BI87" s="50"/>
      <c r="BS87" s="50"/>
      <c r="CC87" s="50"/>
      <c r="CM87" s="50"/>
      <c r="CW87" s="50"/>
      <c r="DG87" s="50"/>
      <c r="DH87" s="50"/>
      <c r="DI87" s="146"/>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row>
    <row r="88" spans="1:137" ht="144" hidden="1" customHeight="1">
      <c r="A88" s="32"/>
      <c r="B88" s="32"/>
      <c r="C88" s="32"/>
      <c r="D88" s="32"/>
      <c r="E88" s="211" t="s">
        <v>193</v>
      </c>
      <c r="F88" s="362">
        <f>F70+F72+F73+F74+F75+F71+F76+F77+F78</f>
        <v>19</v>
      </c>
      <c r="G88" s="371">
        <f>I88/F88</f>
        <v>0</v>
      </c>
      <c r="H88" s="370">
        <f>(1-G88)</f>
        <v>1</v>
      </c>
      <c r="I88" s="362">
        <f>I70+I72+I73+I74+I75+I71+I76+I77+I78</f>
        <v>0</v>
      </c>
      <c r="J88" s="359"/>
      <c r="U88" s="50"/>
      <c r="AE88" s="50"/>
      <c r="AO88" s="50"/>
      <c r="AY88" s="50"/>
      <c r="BI88" s="50"/>
      <c r="BS88" s="50"/>
      <c r="CC88" s="50"/>
      <c r="CM88" s="50"/>
      <c r="CW88" s="50"/>
      <c r="DG88" s="50"/>
      <c r="DH88" s="50"/>
      <c r="DI88" s="146"/>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row>
    <row r="89" spans="1:137" ht="13.05" hidden="1" customHeight="1">
      <c r="A89" s="32"/>
      <c r="B89" s="32"/>
      <c r="C89" s="32"/>
      <c r="D89" s="32"/>
      <c r="E89" s="32"/>
      <c r="F89" s="360"/>
      <c r="G89" s="362">
        <f>I88*100/F88</f>
        <v>0</v>
      </c>
      <c r="H89" s="362"/>
      <c r="I89" s="360"/>
      <c r="J89" s="359"/>
      <c r="U89" s="50"/>
      <c r="AE89" s="50"/>
      <c r="AO89" s="50"/>
      <c r="AY89" s="50"/>
      <c r="BI89" s="50"/>
      <c r="BS89" s="50"/>
      <c r="CC89" s="50"/>
      <c r="CM89" s="50"/>
      <c r="CW89" s="50"/>
      <c r="DG89" s="50"/>
      <c r="DH89" s="50"/>
      <c r="DI89" s="146"/>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row>
    <row r="90" spans="1:137" hidden="1">
      <c r="C90" s="34" t="s">
        <v>68</v>
      </c>
      <c r="F90" s="363" t="s">
        <v>68</v>
      </c>
      <c r="G90" s="363"/>
      <c r="H90" s="363"/>
      <c r="I90" s="363"/>
      <c r="J90" s="148"/>
      <c r="U90" s="50"/>
      <c r="AE90" s="50"/>
      <c r="AO90" s="50"/>
      <c r="AY90" s="50"/>
      <c r="BI90" s="50"/>
      <c r="BS90" s="50"/>
      <c r="CC90" s="50"/>
      <c r="CM90" s="50"/>
      <c r="CW90" s="50"/>
      <c r="DG90" s="50"/>
      <c r="DH90" s="50"/>
      <c r="DI90" s="146"/>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row>
    <row r="91" spans="1:137" hidden="1">
      <c r="C91" s="34" t="s">
        <v>124</v>
      </c>
      <c r="F91" s="364" t="s">
        <v>133</v>
      </c>
      <c r="G91" s="365">
        <v>3</v>
      </c>
      <c r="H91" s="363"/>
      <c r="I91" s="363"/>
      <c r="J91" s="148"/>
      <c r="U91" s="50"/>
      <c r="AE91" s="50"/>
      <c r="AO91" s="50"/>
      <c r="AY91" s="50"/>
      <c r="BI91" s="50"/>
      <c r="BS91" s="50"/>
      <c r="CC91" s="50"/>
      <c r="CM91" s="50"/>
      <c r="CW91" s="50"/>
      <c r="DG91" s="50"/>
      <c r="DH91" s="50"/>
      <c r="DI91" s="146"/>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row>
    <row r="92" spans="1:137" hidden="1">
      <c r="C92" s="34" t="s">
        <v>125</v>
      </c>
      <c r="F92" s="364" t="s">
        <v>134</v>
      </c>
      <c r="G92" s="365">
        <v>2</v>
      </c>
      <c r="H92" s="363"/>
      <c r="I92" s="363"/>
      <c r="J92" s="148"/>
      <c r="U92" s="50"/>
      <c r="AE92" s="50"/>
      <c r="AO92" s="50"/>
      <c r="AY92" s="50"/>
      <c r="BI92" s="50"/>
      <c r="BS92" s="50"/>
      <c r="CC92" s="50"/>
      <c r="CM92" s="50"/>
      <c r="CW92" s="50"/>
      <c r="DG92" s="50"/>
      <c r="DH92" s="50"/>
      <c r="DI92" s="146"/>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row>
    <row r="93" spans="1:137" ht="31.2" hidden="1">
      <c r="C93" s="34" t="s">
        <v>126</v>
      </c>
      <c r="F93" s="364" t="s">
        <v>129</v>
      </c>
      <c r="G93" s="365">
        <v>1</v>
      </c>
      <c r="H93" s="363"/>
      <c r="I93" s="363"/>
      <c r="J93" s="148"/>
      <c r="U93" s="50"/>
      <c r="AE93" s="50"/>
      <c r="AO93" s="50"/>
      <c r="AY93" s="50"/>
      <c r="BI93" s="50"/>
      <c r="BS93" s="50"/>
      <c r="CC93" s="50"/>
      <c r="CM93" s="50"/>
      <c r="CW93" s="50"/>
      <c r="DG93" s="50"/>
      <c r="DH93" s="50"/>
      <c r="DI93" s="146"/>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row>
    <row r="94" spans="1:137" ht="31.2" hidden="1">
      <c r="C94" s="34" t="s">
        <v>127</v>
      </c>
      <c r="F94" s="364" t="s">
        <v>130</v>
      </c>
      <c r="G94" s="365">
        <v>0.5</v>
      </c>
      <c r="H94" s="363"/>
      <c r="I94" s="363"/>
      <c r="J94" s="148"/>
      <c r="U94" s="50"/>
      <c r="AE94" s="50"/>
      <c r="AO94" s="50"/>
      <c r="AY94" s="50"/>
      <c r="BI94" s="50"/>
      <c r="BS94" s="50"/>
      <c r="CC94" s="50"/>
      <c r="CM94" s="50"/>
      <c r="CW94" s="50"/>
      <c r="DG94" s="50"/>
      <c r="DH94" s="50"/>
      <c r="DI94" s="146"/>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row>
    <row r="95" spans="1:137" hidden="1">
      <c r="C95" s="34" t="s">
        <v>128</v>
      </c>
      <c r="F95" s="364" t="s">
        <v>131</v>
      </c>
      <c r="G95" s="365">
        <v>0.25</v>
      </c>
      <c r="H95" s="363"/>
      <c r="I95" s="363"/>
      <c r="J95" s="148"/>
      <c r="U95" s="50"/>
      <c r="AE95" s="50"/>
      <c r="AO95" s="50"/>
      <c r="AY95" s="50"/>
      <c r="BI95" s="50"/>
      <c r="BS95" s="50"/>
      <c r="CC95" s="50"/>
      <c r="CM95" s="50"/>
      <c r="CW95" s="50"/>
      <c r="DG95" s="50"/>
      <c r="DH95" s="50"/>
      <c r="DI95" s="146"/>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row>
    <row r="96" spans="1:137" hidden="1">
      <c r="F96" s="364" t="s">
        <v>132</v>
      </c>
      <c r="G96" s="365">
        <v>0</v>
      </c>
      <c r="H96" s="363"/>
      <c r="I96" s="363"/>
      <c r="J96" s="148"/>
      <c r="U96" s="50"/>
      <c r="AE96" s="50"/>
      <c r="AO96" s="50"/>
      <c r="AY96" s="50"/>
      <c r="BI96" s="50"/>
      <c r="BS96" s="50"/>
      <c r="CC96" s="50"/>
      <c r="CM96" s="50"/>
      <c r="CW96" s="50"/>
      <c r="DG96" s="50"/>
      <c r="DH96" s="50"/>
      <c r="DI96" s="146"/>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row>
    <row r="97" spans="1:137" ht="144" hidden="1" customHeight="1">
      <c r="A97" s="32"/>
      <c r="B97" s="32"/>
      <c r="C97" s="32"/>
      <c r="D97" s="32"/>
      <c r="E97" s="77" t="s">
        <v>197</v>
      </c>
      <c r="F97" s="362">
        <f>F81</f>
        <v>42</v>
      </c>
      <c r="G97" s="371">
        <f>I97/F97</f>
        <v>0</v>
      </c>
      <c r="H97" s="370">
        <f>(1-G97)</f>
        <v>1</v>
      </c>
      <c r="I97" s="362">
        <f>I81</f>
        <v>0</v>
      </c>
      <c r="J97" s="359"/>
      <c r="U97" s="50"/>
      <c r="AE97" s="50"/>
      <c r="AO97" s="50"/>
      <c r="AY97" s="50"/>
      <c r="BI97" s="50"/>
      <c r="BS97" s="50"/>
      <c r="CC97" s="50"/>
      <c r="CM97" s="50"/>
      <c r="CW97" s="50"/>
      <c r="DG97" s="50"/>
      <c r="DH97" s="50"/>
      <c r="DI97" s="146"/>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row>
    <row r="98" spans="1:137" hidden="1">
      <c r="F98" s="103"/>
      <c r="G98" s="273">
        <f>I97*100/F97</f>
        <v>0</v>
      </c>
      <c r="H98" s="273">
        <f>10-G98</f>
        <v>10</v>
      </c>
      <c r="DG98" s="50"/>
      <c r="DH98" s="50"/>
      <c r="DI98" s="146"/>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row>
    <row r="99" spans="1:137" ht="20.100000000000001" hidden="1" customHeight="1">
      <c r="DG99" s="50"/>
      <c r="DH99" s="50"/>
      <c r="DI99" s="146"/>
      <c r="DJ99" s="50"/>
      <c r="DK99" s="50"/>
      <c r="DL99" s="50"/>
      <c r="DM99" s="50"/>
      <c r="DN99" s="50"/>
      <c r="DO99" s="50"/>
      <c r="DP99" s="50"/>
      <c r="DQ99" s="50"/>
      <c r="DR99" s="50"/>
      <c r="DS99" s="50"/>
      <c r="DT99" s="50"/>
      <c r="DU99" s="50"/>
      <c r="DV99" s="50"/>
      <c r="DW99" s="50"/>
      <c r="DX99" s="50"/>
      <c r="DY99" s="50"/>
      <c r="DZ99" s="50"/>
      <c r="EA99" s="50"/>
      <c r="EB99" s="50"/>
      <c r="EC99" s="50"/>
      <c r="ED99" s="50"/>
      <c r="EE99" s="50"/>
      <c r="EF99" s="50"/>
      <c r="EG99" s="50"/>
    </row>
    <row r="100" spans="1:137" ht="20.100000000000001" hidden="1" customHeight="1">
      <c r="DG100" s="50"/>
      <c r="DH100" s="50"/>
      <c r="DI100" s="146"/>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row>
    <row r="101" spans="1:137" ht="20.100000000000001" hidden="1" customHeight="1">
      <c r="DG101" s="50"/>
      <c r="DH101" s="50"/>
      <c r="DI101" s="146"/>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row>
    <row r="102" spans="1:137" ht="20.100000000000001" hidden="1" customHeight="1">
      <c r="DG102" s="50"/>
      <c r="DH102" s="50"/>
      <c r="DI102" s="146"/>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row>
    <row r="103" spans="1:137" ht="20.100000000000001" hidden="1" customHeight="1">
      <c r="DG103" s="50"/>
      <c r="DH103" s="50"/>
      <c r="DI103" s="146"/>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row>
    <row r="104" spans="1:137" ht="20.100000000000001" hidden="1" customHeight="1">
      <c r="C104" s="47"/>
      <c r="D104" s="866" t="s">
        <v>215</v>
      </c>
      <c r="E104" s="867"/>
      <c r="F104" s="868"/>
      <c r="G104" s="47"/>
      <c r="H104" s="866" t="s">
        <v>216</v>
      </c>
      <c r="I104" s="867"/>
      <c r="J104" s="868"/>
      <c r="N104" s="45" t="e">
        <f>VLOOKUP(F31,P105:Q116,2,FALSE)</f>
        <v>#N/A</v>
      </c>
      <c r="O104" s="866" t="s">
        <v>227</v>
      </c>
      <c r="P104" s="867"/>
      <c r="Q104" s="868"/>
      <c r="V104" s="50"/>
      <c r="DG104" s="50"/>
      <c r="DH104" s="50"/>
      <c r="DI104" s="146"/>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row>
    <row r="105" spans="1:137" ht="20.100000000000001" hidden="1" customHeight="1">
      <c r="C105" s="47"/>
      <c r="D105" s="83" t="s">
        <v>214</v>
      </c>
      <c r="E105" s="45" t="s">
        <v>213</v>
      </c>
      <c r="F105" s="84" t="s">
        <v>162</v>
      </c>
      <c r="G105" s="47"/>
      <c r="H105" s="83" t="s">
        <v>214</v>
      </c>
      <c r="I105" s="45" t="s">
        <v>213</v>
      </c>
      <c r="J105" s="84" t="s">
        <v>162</v>
      </c>
      <c r="O105" s="93"/>
      <c r="P105" s="45" t="s">
        <v>68</v>
      </c>
      <c r="Q105" s="90">
        <v>0</v>
      </c>
      <c r="V105" s="50"/>
      <c r="DG105" s="50"/>
      <c r="DH105" s="50"/>
      <c r="DI105" s="146"/>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row>
    <row r="106" spans="1:137" ht="20.100000000000001" hidden="1" customHeight="1">
      <c r="C106" s="47"/>
      <c r="D106" s="91"/>
      <c r="E106" s="127" t="s">
        <v>68</v>
      </c>
      <c r="F106" s="92">
        <v>0</v>
      </c>
      <c r="G106" s="47"/>
      <c r="H106" s="91"/>
      <c r="I106" s="45" t="s">
        <v>68</v>
      </c>
      <c r="J106" s="92">
        <v>0</v>
      </c>
      <c r="O106" s="83"/>
      <c r="P106" s="47" t="s">
        <v>573</v>
      </c>
      <c r="Q106" s="84">
        <v>2</v>
      </c>
      <c r="V106" s="50"/>
      <c r="DG106" s="50"/>
      <c r="DH106" s="50"/>
      <c r="DI106" s="146"/>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row>
    <row r="107" spans="1:137" ht="20.100000000000001" hidden="1" customHeight="1">
      <c r="C107" s="47"/>
      <c r="D107" s="138"/>
      <c r="E107" s="45" t="s">
        <v>65</v>
      </c>
      <c r="F107" s="84">
        <v>2</v>
      </c>
      <c r="G107" s="47"/>
      <c r="H107" s="47"/>
      <c r="I107" s="47" t="s">
        <v>573</v>
      </c>
      <c r="J107" s="45">
        <v>2</v>
      </c>
      <c r="O107" s="83"/>
      <c r="P107" s="45" t="s">
        <v>230</v>
      </c>
      <c r="Q107" s="84">
        <v>2</v>
      </c>
      <c r="V107" s="50"/>
      <c r="DG107" s="50"/>
      <c r="DH107" s="50"/>
      <c r="DI107" s="146"/>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row>
    <row r="108" spans="1:137" ht="20.100000000000001" hidden="1" customHeight="1">
      <c r="D108" s="83"/>
      <c r="E108" s="45" t="s">
        <v>231</v>
      </c>
      <c r="F108" s="84">
        <v>2</v>
      </c>
      <c r="H108" s="83"/>
      <c r="I108" s="45" t="s">
        <v>231</v>
      </c>
      <c r="J108" s="84">
        <v>2</v>
      </c>
      <c r="O108" s="85" t="s">
        <v>210</v>
      </c>
      <c r="P108" s="86" t="str">
        <f>58-8&amp; " dB"</f>
        <v>50 dB</v>
      </c>
      <c r="Q108" s="84">
        <v>2</v>
      </c>
      <c r="V108" s="50"/>
      <c r="DG108" s="50"/>
      <c r="DH108" s="50"/>
      <c r="DI108" s="146"/>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row>
    <row r="109" spans="1:137" ht="20.100000000000001" hidden="1" customHeight="1">
      <c r="D109" s="83" t="s">
        <v>207</v>
      </c>
      <c r="E109" s="45" t="str">
        <f>53+8 &amp; " dB"</f>
        <v>61 dB</v>
      </c>
      <c r="F109" s="84">
        <v>2</v>
      </c>
      <c r="H109" s="83" t="s">
        <v>207</v>
      </c>
      <c r="I109" s="45" t="str">
        <f>53+8 &amp; " dB"</f>
        <v>61 dB</v>
      </c>
      <c r="J109" s="84">
        <v>2</v>
      </c>
      <c r="O109" s="85" t="s">
        <v>222</v>
      </c>
      <c r="P109" s="86" t="str">
        <f>58-7&amp; " dB"</f>
        <v>51 dB</v>
      </c>
      <c r="Q109" s="84">
        <v>1</v>
      </c>
      <c r="V109" s="50"/>
      <c r="DG109" s="50"/>
      <c r="DH109" s="50"/>
      <c r="DI109" s="146"/>
      <c r="DJ109" s="50"/>
      <c r="DK109" s="50"/>
      <c r="DL109" s="50"/>
      <c r="DM109" s="50"/>
      <c r="DN109" s="50"/>
      <c r="DO109" s="50"/>
      <c r="DP109" s="50"/>
      <c r="DQ109" s="50"/>
      <c r="DR109" s="50"/>
      <c r="DS109" s="50"/>
      <c r="DT109" s="50"/>
      <c r="DU109" s="50"/>
      <c r="DV109" s="50"/>
      <c r="DW109" s="50"/>
      <c r="DX109" s="50"/>
      <c r="DY109" s="50"/>
      <c r="DZ109" s="50"/>
      <c r="EA109" s="50"/>
      <c r="EB109" s="50"/>
      <c r="EC109" s="50"/>
      <c r="ED109" s="50"/>
      <c r="EE109" s="50"/>
      <c r="EF109" s="50"/>
      <c r="EG109" s="50"/>
    </row>
    <row r="110" spans="1:137" ht="20.100000000000001" hidden="1" customHeight="1">
      <c r="C110" s="45">
        <f>Home!C25</f>
        <v>0</v>
      </c>
      <c r="D110" s="83" t="s">
        <v>217</v>
      </c>
      <c r="E110" s="45" t="str">
        <f>53+7 &amp; " dB"</f>
        <v>60 dB</v>
      </c>
      <c r="F110" s="84">
        <v>1</v>
      </c>
      <c r="G110" s="45"/>
      <c r="H110" s="83" t="s">
        <v>217</v>
      </c>
      <c r="I110" s="45" t="str">
        <f>53+7&amp; " dB"</f>
        <v>60 dB</v>
      </c>
      <c r="J110" s="84">
        <v>1</v>
      </c>
      <c r="O110" s="85" t="s">
        <v>223</v>
      </c>
      <c r="P110" s="86" t="str">
        <f>58-6&amp; " dB"</f>
        <v>52 dB</v>
      </c>
      <c r="Q110" s="84">
        <v>1</v>
      </c>
      <c r="V110" s="50"/>
      <c r="DG110" s="50"/>
      <c r="DH110" s="50"/>
      <c r="DI110" s="146"/>
      <c r="DJ110" s="50"/>
      <c r="DK110" s="50"/>
      <c r="DL110" s="50"/>
      <c r="DM110" s="50"/>
      <c r="DN110" s="50"/>
      <c r="DO110" s="50"/>
      <c r="DP110" s="50"/>
      <c r="DQ110" s="50"/>
      <c r="DR110" s="50"/>
      <c r="DS110" s="50"/>
      <c r="DT110" s="50"/>
      <c r="DU110" s="50"/>
      <c r="DV110" s="50"/>
      <c r="DW110" s="50"/>
      <c r="DX110" s="50"/>
      <c r="DY110" s="50"/>
      <c r="DZ110" s="50"/>
      <c r="EA110" s="50"/>
      <c r="EB110" s="50"/>
      <c r="EC110" s="50"/>
      <c r="ED110" s="50"/>
      <c r="EE110" s="50"/>
      <c r="EF110" s="50"/>
      <c r="EG110" s="50"/>
    </row>
    <row r="111" spans="1:137" ht="20.100000000000001" hidden="1" customHeight="1">
      <c r="C111" s="45"/>
      <c r="D111" s="83" t="s">
        <v>218</v>
      </c>
      <c r="E111" s="45" t="str">
        <f>53+6 &amp; " dB"</f>
        <v>59 dB</v>
      </c>
      <c r="F111" s="84">
        <v>1</v>
      </c>
      <c r="G111" s="45"/>
      <c r="H111" s="83" t="s">
        <v>218</v>
      </c>
      <c r="I111" s="45" t="str">
        <f>53+6&amp; " dB"</f>
        <v>59 dB</v>
      </c>
      <c r="J111" s="84">
        <v>1</v>
      </c>
      <c r="O111" s="85" t="s">
        <v>211</v>
      </c>
      <c r="P111" s="86" t="str">
        <f>58-5&amp; " dB"</f>
        <v>53 dB</v>
      </c>
      <c r="Q111" s="84">
        <v>1</v>
      </c>
      <c r="V111" s="50"/>
      <c r="DG111" s="50"/>
      <c r="DH111" s="50"/>
      <c r="DI111" s="146"/>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50"/>
      <c r="EF111" s="50"/>
      <c r="EG111" s="50"/>
    </row>
    <row r="112" spans="1:137" ht="20.100000000000001" hidden="1" customHeight="1">
      <c r="C112" s="45"/>
      <c r="D112" s="83" t="s">
        <v>208</v>
      </c>
      <c r="E112" s="45" t="str">
        <f>53+5 &amp; " dB"</f>
        <v>58 dB</v>
      </c>
      <c r="F112" s="84">
        <v>1</v>
      </c>
      <c r="G112" s="45"/>
      <c r="H112" s="83" t="s">
        <v>208</v>
      </c>
      <c r="I112" s="45" t="str">
        <f>53+5&amp; " dB"</f>
        <v>58 dB</v>
      </c>
      <c r="J112" s="84">
        <v>1</v>
      </c>
      <c r="O112" s="85" t="s">
        <v>224</v>
      </c>
      <c r="P112" s="86" t="str">
        <f>58-4&amp; " dB"</f>
        <v>54 dB</v>
      </c>
      <c r="Q112" s="84">
        <v>0.5</v>
      </c>
      <c r="V112" s="50"/>
      <c r="DG112" s="50"/>
      <c r="DH112" s="50"/>
      <c r="DI112" s="146"/>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50"/>
      <c r="EF112" s="50"/>
      <c r="EG112" s="50"/>
    </row>
    <row r="113" spans="3:137" ht="20.100000000000001" hidden="1" customHeight="1">
      <c r="C113" s="45"/>
      <c r="D113" s="83" t="s">
        <v>219</v>
      </c>
      <c r="E113" s="45" t="str">
        <f>53+4 &amp; " dB"</f>
        <v>57 dB</v>
      </c>
      <c r="F113" s="84">
        <v>0.5</v>
      </c>
      <c r="G113" s="45"/>
      <c r="H113" s="83" t="s">
        <v>219</v>
      </c>
      <c r="I113" s="45" t="str">
        <f>53+4&amp; " dB"</f>
        <v>57 dB</v>
      </c>
      <c r="J113" s="84">
        <v>0.5</v>
      </c>
      <c r="O113" s="85" t="s">
        <v>225</v>
      </c>
      <c r="P113" s="86" t="str">
        <f>58-3&amp; " dB"</f>
        <v>55 dB</v>
      </c>
      <c r="Q113" s="84">
        <v>0.5</v>
      </c>
      <c r="V113" s="50"/>
      <c r="DG113" s="50"/>
      <c r="DH113" s="50"/>
      <c r="DI113" s="146"/>
      <c r="DJ113" s="50"/>
      <c r="DK113" s="50"/>
      <c r="DL113" s="50"/>
      <c r="DM113" s="50"/>
      <c r="DN113" s="50"/>
      <c r="DO113" s="50"/>
      <c r="DP113" s="50"/>
      <c r="DQ113" s="50"/>
      <c r="DR113" s="50"/>
      <c r="DS113" s="50"/>
      <c r="DT113" s="50"/>
      <c r="DU113" s="50"/>
      <c r="DV113" s="50"/>
      <c r="DW113" s="50"/>
      <c r="DX113" s="50"/>
      <c r="DY113" s="50"/>
      <c r="DZ113" s="50"/>
      <c r="EA113" s="50"/>
      <c r="EB113" s="50"/>
      <c r="EC113" s="50"/>
      <c r="ED113" s="50"/>
      <c r="EE113" s="50"/>
      <c r="EF113" s="50"/>
      <c r="EG113" s="50"/>
    </row>
    <row r="114" spans="3:137" ht="20.100000000000001" hidden="1" customHeight="1">
      <c r="C114" s="45"/>
      <c r="D114" s="83" t="s">
        <v>220</v>
      </c>
      <c r="E114" s="45" t="str">
        <f>53+3 &amp; " dB"</f>
        <v>56 dB</v>
      </c>
      <c r="F114" s="84">
        <v>0.5</v>
      </c>
      <c r="G114" s="45"/>
      <c r="H114" s="83" t="s">
        <v>220</v>
      </c>
      <c r="I114" s="45" t="str">
        <f>53+3&amp; " dB"</f>
        <v>56 dB</v>
      </c>
      <c r="J114" s="84">
        <v>0.5</v>
      </c>
      <c r="O114" s="85" t="s">
        <v>212</v>
      </c>
      <c r="P114" s="86" t="str">
        <f>58-2&amp; " dB"</f>
        <v>56 dB</v>
      </c>
      <c r="Q114" s="84">
        <v>0.5</v>
      </c>
      <c r="V114" s="50"/>
      <c r="DG114" s="50"/>
      <c r="DH114" s="50"/>
      <c r="DI114" s="146"/>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row>
    <row r="115" spans="3:137" ht="20.100000000000001" hidden="1" customHeight="1">
      <c r="C115" s="45" t="e">
        <f>VLOOKUP(F28,I106:J117,2,FALSE)</f>
        <v>#N/A</v>
      </c>
      <c r="D115" s="85" t="s">
        <v>209</v>
      </c>
      <c r="E115" s="86" t="str">
        <f>53+2 &amp; " dB"</f>
        <v>55 dB</v>
      </c>
      <c r="F115" s="84">
        <v>0.5</v>
      </c>
      <c r="G115" s="45"/>
      <c r="H115" s="85" t="s">
        <v>209</v>
      </c>
      <c r="I115" s="86" t="str">
        <f>53+2&amp; " dB"</f>
        <v>55 dB</v>
      </c>
      <c r="J115" s="84">
        <v>0.5</v>
      </c>
      <c r="O115" s="85" t="s">
        <v>226</v>
      </c>
      <c r="P115" s="86" t="str">
        <f>58-1&amp; " dB"</f>
        <v>57 dB</v>
      </c>
      <c r="Q115" s="84">
        <v>0</v>
      </c>
      <c r="V115" s="50"/>
      <c r="DG115" s="50"/>
      <c r="DH115" s="50"/>
      <c r="DI115" s="146"/>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row>
    <row r="116" spans="3:137" ht="20.100000000000001" hidden="1" customHeight="1">
      <c r="C116" s="45"/>
      <c r="D116" s="85" t="s">
        <v>221</v>
      </c>
      <c r="E116" s="86" t="str">
        <f>53+1 &amp; " dB"</f>
        <v>54 dB</v>
      </c>
      <c r="F116" s="84">
        <v>0</v>
      </c>
      <c r="G116" s="45"/>
      <c r="H116" s="85" t="s">
        <v>221</v>
      </c>
      <c r="I116" s="86" t="str">
        <f>53+1&amp; " dB"</f>
        <v>54 dB</v>
      </c>
      <c r="J116" s="84">
        <v>0</v>
      </c>
      <c r="O116" s="85"/>
      <c r="P116" s="86" t="s">
        <v>234</v>
      </c>
      <c r="Q116" s="84">
        <v>0</v>
      </c>
      <c r="V116" s="50"/>
      <c r="DG116" s="50"/>
      <c r="DH116" s="50"/>
      <c r="DI116" s="146"/>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row>
    <row r="117" spans="3:137" ht="20.100000000000001" hidden="1" customHeight="1">
      <c r="C117" s="45"/>
      <c r="D117" s="85"/>
      <c r="E117" s="86" t="s">
        <v>232</v>
      </c>
      <c r="F117" s="84">
        <v>0</v>
      </c>
      <c r="G117" s="45"/>
      <c r="H117" s="85"/>
      <c r="I117" s="86" t="s">
        <v>233</v>
      </c>
      <c r="J117" s="84">
        <v>0</v>
      </c>
      <c r="O117" s="87"/>
      <c r="P117" s="88">
        <f>IF(F31&gt;57,0,N104)</f>
        <v>0</v>
      </c>
      <c r="Q117" s="89" t="e">
        <f>IF(F31&lt;50,50,N104)</f>
        <v>#N/A</v>
      </c>
      <c r="V117" s="50"/>
      <c r="DG117" s="50"/>
      <c r="DH117" s="50"/>
      <c r="DI117" s="146"/>
      <c r="DJ117" s="50"/>
      <c r="DK117" s="50"/>
      <c r="DL117" s="50"/>
      <c r="DM117" s="50"/>
      <c r="DN117" s="50"/>
      <c r="DO117" s="50"/>
      <c r="DP117" s="50"/>
      <c r="DQ117" s="50"/>
      <c r="DR117" s="50"/>
      <c r="DS117" s="50"/>
      <c r="DT117" s="50"/>
      <c r="DU117" s="50"/>
      <c r="DV117" s="50"/>
      <c r="DW117" s="50"/>
      <c r="DX117" s="50"/>
      <c r="DY117" s="50"/>
      <c r="DZ117" s="50"/>
      <c r="EA117" s="50"/>
      <c r="EB117" s="50"/>
      <c r="EC117" s="50"/>
      <c r="ED117" s="50"/>
      <c r="EE117" s="50"/>
      <c r="EF117" s="50"/>
      <c r="EG117" s="50"/>
    </row>
    <row r="118" spans="3:137" ht="20.100000000000001" hidden="1" customHeight="1">
      <c r="C118" s="45"/>
      <c r="D118" s="87"/>
      <c r="E118" s="88"/>
      <c r="F118" s="89"/>
      <c r="G118" s="45"/>
      <c r="H118" s="87"/>
      <c r="I118" s="88">
        <f>IF(F28&gt;61,50,C115)</f>
        <v>50</v>
      </c>
      <c r="J118" s="89" t="e">
        <f>IF(F28&lt;54,0,C115)</f>
        <v>#N/A</v>
      </c>
      <c r="N118" s="47"/>
      <c r="P118" s="34" t="s">
        <v>229</v>
      </c>
      <c r="Q118" s="34" t="s">
        <v>228</v>
      </c>
      <c r="R118" s="47"/>
      <c r="S118" s="47"/>
      <c r="T118" s="47"/>
      <c r="U118" s="47"/>
      <c r="V118" s="50"/>
      <c r="DG118" s="50"/>
      <c r="DH118" s="50"/>
      <c r="DI118" s="146"/>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row>
    <row r="119" spans="3:137" ht="20.100000000000001" hidden="1" customHeight="1">
      <c r="C119" s="136" t="s">
        <v>247</v>
      </c>
      <c r="D119" s="45">
        <f>VLOOKUP(K25,E106:F117,2,FALSE)</f>
        <v>0</v>
      </c>
      <c r="E119" s="58">
        <f>IF(K25&gt;61,50,D119)</f>
        <v>50</v>
      </c>
      <c r="F119" s="137">
        <f>IF(K25&lt;54,0,D119)</f>
        <v>0</v>
      </c>
      <c r="H119" s="34">
        <f>VLOOKUP(K28,I106:J117,2,FALSE)</f>
        <v>0</v>
      </c>
      <c r="I119" s="58">
        <f>IF(K28&gt;61,50,H119)</f>
        <v>50</v>
      </c>
      <c r="J119" s="58">
        <f>IF(K28&lt;54,0,H119)</f>
        <v>0</v>
      </c>
      <c r="V119" s="50"/>
      <c r="DG119" s="50"/>
      <c r="DH119" s="50"/>
      <c r="DI119" s="146"/>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row>
    <row r="120" spans="3:137" ht="20.100000000000001" hidden="1" customHeight="1">
      <c r="C120" s="136" t="s">
        <v>248</v>
      </c>
      <c r="D120" s="58">
        <f>VLOOKUP(L25,E106:F117,2,FALSE)</f>
        <v>0</v>
      </c>
      <c r="E120" s="58">
        <f>IF(L25&gt;61,50,D120)</f>
        <v>50</v>
      </c>
      <c r="F120" s="137">
        <f>IF(L25&lt;54,0,D120)</f>
        <v>0</v>
      </c>
      <c r="H120" s="34">
        <f>VLOOKUP(L28,I106:J117,2,FALSE)</f>
        <v>0</v>
      </c>
      <c r="I120" s="58">
        <f>IF(L28&gt;61,50,H120)</f>
        <v>50</v>
      </c>
      <c r="J120" s="58">
        <f>IF(L28&lt;54,0,H120)</f>
        <v>0</v>
      </c>
      <c r="N120" s="136" t="s">
        <v>247</v>
      </c>
      <c r="O120" s="34">
        <f>VLOOKUP(K31,P105:Q116,2,FALSE)</f>
        <v>0</v>
      </c>
      <c r="P120" s="58">
        <f>IF(K31&gt;57,0,O120)</f>
        <v>0</v>
      </c>
      <c r="Q120" s="58">
        <f>IF(K31&lt;50,50,O120)</f>
        <v>0</v>
      </c>
      <c r="V120" s="50"/>
      <c r="DG120" s="50"/>
      <c r="DH120" s="50"/>
      <c r="DI120" s="146"/>
      <c r="DJ120" s="50"/>
      <c r="DK120" s="50"/>
      <c r="DL120" s="50"/>
      <c r="DM120" s="50"/>
      <c r="DN120" s="50"/>
      <c r="DO120" s="50"/>
      <c r="DP120" s="50"/>
      <c r="DQ120" s="50"/>
      <c r="DR120" s="50"/>
      <c r="DS120" s="50"/>
      <c r="DT120" s="50"/>
      <c r="DU120" s="50"/>
      <c r="DV120" s="50"/>
      <c r="DW120" s="50"/>
      <c r="DX120" s="50"/>
      <c r="DY120" s="50"/>
      <c r="DZ120" s="50"/>
      <c r="EA120" s="50"/>
      <c r="EB120" s="50"/>
      <c r="EC120" s="50"/>
      <c r="ED120" s="50"/>
      <c r="EE120" s="50"/>
      <c r="EF120" s="50"/>
      <c r="EG120" s="50"/>
    </row>
    <row r="121" spans="3:137" ht="20.100000000000001" hidden="1" customHeight="1">
      <c r="C121" s="136" t="s">
        <v>249</v>
      </c>
      <c r="D121" s="58">
        <f>VLOOKUP(M25,E106:F117,2,FALSE)</f>
        <v>0</v>
      </c>
      <c r="E121" s="58">
        <f>IF(M25&gt;61,50,D121)</f>
        <v>50</v>
      </c>
      <c r="F121" s="137">
        <f>IF(M25&lt;54,0,D121)</f>
        <v>0</v>
      </c>
      <c r="H121" s="34">
        <f>VLOOKUP(M28,I106:J117,2,FALSE)</f>
        <v>0</v>
      </c>
      <c r="I121" s="58">
        <f>IF(M28&gt;61,50,H121)</f>
        <v>50</v>
      </c>
      <c r="J121" s="58">
        <f>IF(M28&lt;54,0,H121)</f>
        <v>0</v>
      </c>
      <c r="N121" s="136" t="s">
        <v>248</v>
      </c>
      <c r="O121" s="34">
        <f>VLOOKUP(L31,P105:Q116,2,FALSE)</f>
        <v>0</v>
      </c>
      <c r="P121" s="58">
        <f>IF(L31&gt;57,0,O121)</f>
        <v>0</v>
      </c>
      <c r="Q121" s="58">
        <f>IF(L31&lt;50,50,O121)</f>
        <v>0</v>
      </c>
      <c r="V121" s="50"/>
      <c r="DG121" s="50"/>
      <c r="DH121" s="50"/>
      <c r="DI121" s="146"/>
      <c r="DJ121" s="50"/>
      <c r="DK121" s="50"/>
      <c r="DL121" s="50"/>
      <c r="DM121" s="50"/>
      <c r="DN121" s="50"/>
      <c r="DO121" s="50"/>
      <c r="DP121" s="50"/>
      <c r="DQ121" s="50"/>
      <c r="DR121" s="50"/>
      <c r="DS121" s="50"/>
      <c r="DT121" s="50"/>
      <c r="DU121" s="50"/>
      <c r="DV121" s="50"/>
      <c r="DW121" s="50"/>
      <c r="DX121" s="50"/>
      <c r="DY121" s="50"/>
      <c r="DZ121" s="50"/>
      <c r="EA121" s="50"/>
      <c r="EB121" s="50"/>
      <c r="EC121" s="50"/>
      <c r="ED121" s="50"/>
      <c r="EE121" s="50"/>
      <c r="EF121" s="50"/>
      <c r="EG121" s="50"/>
    </row>
    <row r="122" spans="3:137" ht="20.100000000000001" hidden="1" customHeight="1">
      <c r="C122" s="136" t="s">
        <v>250</v>
      </c>
      <c r="D122" s="58">
        <f>VLOOKUP(N25,E106:F117,2,FALSE)</f>
        <v>0</v>
      </c>
      <c r="E122" s="58">
        <f>IF(N25&gt;61,50,D122)</f>
        <v>50</v>
      </c>
      <c r="F122" s="137">
        <f>IF(N25&lt;54,0,D122)</f>
        <v>0</v>
      </c>
      <c r="H122" s="34">
        <f>VLOOKUP(N28,I106:J117,2,FALSE)</f>
        <v>0</v>
      </c>
      <c r="I122" s="58">
        <f>IF(N28&gt;61,50,H122)</f>
        <v>50</v>
      </c>
      <c r="J122" s="58">
        <f>IF(N28&lt;54,0,H122)</f>
        <v>0</v>
      </c>
      <c r="N122" s="136" t="s">
        <v>249</v>
      </c>
      <c r="O122" s="34">
        <f>VLOOKUP(M31,P105:Q116,2,FALSE)</f>
        <v>0</v>
      </c>
      <c r="P122" s="58">
        <f>IF(M31&gt;57,0,O122)</f>
        <v>0</v>
      </c>
      <c r="Q122" s="58">
        <f>IF(M31&lt;50,50,O122)</f>
        <v>0</v>
      </c>
      <c r="V122" s="50"/>
      <c r="DG122" s="50"/>
      <c r="DH122" s="50"/>
      <c r="DI122" s="146"/>
      <c r="DJ122" s="50"/>
      <c r="DK122" s="50"/>
      <c r="DL122" s="50"/>
      <c r="DM122" s="50"/>
      <c r="DN122" s="50"/>
      <c r="DO122" s="50"/>
      <c r="DP122" s="50"/>
      <c r="DQ122" s="50"/>
      <c r="DR122" s="50"/>
      <c r="DS122" s="50"/>
      <c r="DT122" s="50"/>
      <c r="DU122" s="50"/>
      <c r="DV122" s="50"/>
      <c r="DW122" s="50"/>
      <c r="DX122" s="50"/>
      <c r="DY122" s="50"/>
      <c r="DZ122" s="50"/>
      <c r="EA122" s="50"/>
      <c r="EB122" s="50"/>
      <c r="EC122" s="50"/>
      <c r="ED122" s="50"/>
      <c r="EE122" s="50"/>
      <c r="EF122" s="50"/>
      <c r="EG122" s="50"/>
    </row>
    <row r="123" spans="3:137" ht="20.100000000000001" hidden="1" customHeight="1">
      <c r="C123" s="136" t="s">
        <v>251</v>
      </c>
      <c r="D123" s="58">
        <f>VLOOKUP(O25,E106:F117,2,FALSE)</f>
        <v>0</v>
      </c>
      <c r="E123" s="58">
        <f>IF(O25&gt;61,50,D123)</f>
        <v>50</v>
      </c>
      <c r="F123" s="137">
        <f>IF(O25&lt;54,0,D123)</f>
        <v>0</v>
      </c>
      <c r="H123" s="34">
        <f>VLOOKUP(O28,I106:J117,2,FALSE)</f>
        <v>0</v>
      </c>
      <c r="I123" s="58">
        <f>IF(O28&gt;61,50,H123)</f>
        <v>50</v>
      </c>
      <c r="J123" s="58">
        <f>IF(O28&lt;54,0,H123)</f>
        <v>0</v>
      </c>
      <c r="N123" s="136" t="s">
        <v>250</v>
      </c>
      <c r="O123" s="34">
        <f>VLOOKUP(N31,P105:Q116,2,FALSE)</f>
        <v>0</v>
      </c>
      <c r="P123" s="58">
        <f>IF(N31&gt;57,0,O123)</f>
        <v>0</v>
      </c>
      <c r="Q123" s="58">
        <f>IF(N31&lt;50,50,O123)</f>
        <v>0</v>
      </c>
      <c r="V123" s="50"/>
      <c r="DG123" s="50"/>
      <c r="DH123" s="50"/>
      <c r="DI123" s="146"/>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row>
    <row r="124" spans="3:137" ht="20.100000000000001" hidden="1" customHeight="1">
      <c r="C124" s="136" t="s">
        <v>252</v>
      </c>
      <c r="D124" s="58">
        <f>VLOOKUP(P25,E106:F117,2,FALSE)</f>
        <v>0</v>
      </c>
      <c r="E124" s="58">
        <f>IF(P25&gt;61,50,D124)</f>
        <v>50</v>
      </c>
      <c r="F124" s="137">
        <f>IF(P25&lt;54,0,D124)</f>
        <v>0</v>
      </c>
      <c r="H124" s="34">
        <f>VLOOKUP(P28,I106:J117,2,FALSE)</f>
        <v>0</v>
      </c>
      <c r="I124" s="58">
        <f>IF(P28&gt;61,50,H124)</f>
        <v>50</v>
      </c>
      <c r="J124" s="58">
        <f>IF(P28&lt;54,0,H124)</f>
        <v>0</v>
      </c>
      <c r="N124" s="136" t="s">
        <v>251</v>
      </c>
      <c r="O124" s="34">
        <f>VLOOKUP(O31,P105:Q116,2,FALSE)</f>
        <v>0</v>
      </c>
      <c r="P124" s="58">
        <f>IF(O31&gt;57,0,O124)</f>
        <v>0</v>
      </c>
      <c r="Q124" s="58">
        <f>IF(O31&lt;50,50,O124)</f>
        <v>0</v>
      </c>
      <c r="V124" s="50"/>
      <c r="DG124" s="50"/>
      <c r="DH124" s="50"/>
      <c r="DI124" s="146"/>
      <c r="DJ124" s="50"/>
      <c r="DK124" s="50"/>
      <c r="DL124" s="50"/>
      <c r="DM124" s="50"/>
      <c r="DN124" s="50"/>
      <c r="DO124" s="50"/>
      <c r="DP124" s="50"/>
      <c r="DQ124" s="50"/>
      <c r="DR124" s="50"/>
      <c r="DS124" s="50"/>
      <c r="DT124" s="50"/>
      <c r="DU124" s="50"/>
      <c r="DV124" s="50"/>
      <c r="DW124" s="50"/>
      <c r="DX124" s="50"/>
      <c r="DY124" s="50"/>
      <c r="DZ124" s="50"/>
      <c r="EA124" s="50"/>
      <c r="EB124" s="50"/>
      <c r="EC124" s="50"/>
      <c r="ED124" s="50"/>
      <c r="EE124" s="50"/>
      <c r="EF124" s="50"/>
      <c r="EG124" s="50"/>
    </row>
    <row r="125" spans="3:137" ht="20.100000000000001" hidden="1" customHeight="1">
      <c r="C125" s="136" t="s">
        <v>253</v>
      </c>
      <c r="D125" s="58">
        <f>VLOOKUP(Q25,E106:F117,2,FALSE)</f>
        <v>0</v>
      </c>
      <c r="E125" s="58">
        <f>IF(Q25&gt;61,50,D125)</f>
        <v>50</v>
      </c>
      <c r="F125" s="137">
        <f>IF(Q25&lt;54,0,D125)</f>
        <v>0</v>
      </c>
      <c r="H125" s="34">
        <f>VLOOKUP(Q28,I106:J117,2,FALSE)</f>
        <v>0</v>
      </c>
      <c r="I125" s="58">
        <f>IF(Q28&gt;61,50,H125)</f>
        <v>50</v>
      </c>
      <c r="J125" s="58">
        <f>IF(Q28&lt;54,0,H125)</f>
        <v>0</v>
      </c>
      <c r="N125" s="136" t="s">
        <v>252</v>
      </c>
      <c r="O125" s="34">
        <f>VLOOKUP(P31,P105:Q116,2,FALSE)</f>
        <v>0</v>
      </c>
      <c r="P125" s="58">
        <f>IF(P31&gt;57,0,O125)</f>
        <v>0</v>
      </c>
      <c r="Q125" s="58">
        <f>IF(P31&lt;50,50,O125)</f>
        <v>0</v>
      </c>
      <c r="V125" s="50"/>
      <c r="DG125" s="50"/>
      <c r="DH125" s="50"/>
      <c r="DI125" s="146"/>
      <c r="DJ125" s="50"/>
      <c r="DK125" s="50"/>
      <c r="DL125" s="50"/>
      <c r="DM125" s="50"/>
      <c r="DN125" s="50"/>
      <c r="DO125" s="50"/>
      <c r="DP125" s="50"/>
      <c r="DQ125" s="50"/>
      <c r="DR125" s="50"/>
      <c r="DS125" s="50"/>
      <c r="DT125" s="50"/>
      <c r="DU125" s="50"/>
      <c r="DV125" s="50"/>
      <c r="DW125" s="50"/>
      <c r="DX125" s="50"/>
      <c r="DY125" s="50"/>
      <c r="DZ125" s="50"/>
      <c r="EA125" s="50"/>
      <c r="EB125" s="50"/>
      <c r="EC125" s="50"/>
      <c r="ED125" s="50"/>
      <c r="EE125" s="50"/>
      <c r="EF125" s="50"/>
      <c r="EG125" s="50"/>
    </row>
    <row r="126" spans="3:137" ht="20.100000000000001" hidden="1" customHeight="1">
      <c r="C126" s="136" t="s">
        <v>254</v>
      </c>
      <c r="D126" s="58">
        <f>VLOOKUP(R25,E106:F117,2,FALSE)</f>
        <v>0</v>
      </c>
      <c r="E126" s="58">
        <f>IF(R25&gt;61,50,D126)</f>
        <v>50</v>
      </c>
      <c r="F126" s="137">
        <f>IF(R25&lt;54,0,D126)</f>
        <v>0</v>
      </c>
      <c r="H126" s="34">
        <f>VLOOKUP(R28,I106:J117,2,FALSE)</f>
        <v>0</v>
      </c>
      <c r="I126" s="58">
        <f>IF(R28&gt;61,50,H126)</f>
        <v>50</v>
      </c>
      <c r="J126" s="58">
        <f>IF(R28&lt;54,0,H126)</f>
        <v>0</v>
      </c>
      <c r="N126" s="136" t="s">
        <v>253</v>
      </c>
      <c r="O126" s="34">
        <f>VLOOKUP(Q31,P105:Q116,2,FALSE)</f>
        <v>0</v>
      </c>
      <c r="P126" s="58">
        <f>IF(Q31&gt;57,0,O126)</f>
        <v>0</v>
      </c>
      <c r="Q126" s="58">
        <f>IF(Q31&lt;50,50,O126)</f>
        <v>0</v>
      </c>
      <c r="V126" s="50"/>
      <c r="DG126" s="50"/>
      <c r="DH126" s="50"/>
      <c r="DI126" s="146"/>
      <c r="DJ126" s="50"/>
      <c r="DK126" s="50"/>
      <c r="DL126" s="50"/>
      <c r="DM126" s="50"/>
      <c r="DN126" s="50"/>
      <c r="DO126" s="50"/>
      <c r="DP126" s="50"/>
      <c r="DQ126" s="50"/>
      <c r="DR126" s="50"/>
      <c r="DS126" s="50"/>
      <c r="DT126" s="50"/>
      <c r="DU126" s="50"/>
      <c r="DV126" s="50"/>
      <c r="DW126" s="50"/>
      <c r="DX126" s="50"/>
      <c r="DY126" s="50"/>
      <c r="DZ126" s="50"/>
      <c r="EA126" s="50"/>
      <c r="EB126" s="50"/>
      <c r="EC126" s="50"/>
      <c r="ED126" s="50"/>
      <c r="EE126" s="50"/>
      <c r="EF126" s="50"/>
      <c r="EG126" s="50"/>
    </row>
    <row r="127" spans="3:137" ht="20.100000000000001" hidden="1" customHeight="1">
      <c r="C127" s="136" t="s">
        <v>255</v>
      </c>
      <c r="D127" s="58">
        <f>VLOOKUP(S25,E106:F117,2,FALSE)</f>
        <v>0</v>
      </c>
      <c r="E127" s="58">
        <f>IF(S25&gt;61,50,D127)</f>
        <v>50</v>
      </c>
      <c r="F127" s="137">
        <f>IF(S25&lt;54,0,D127)</f>
        <v>0</v>
      </c>
      <c r="H127" s="34">
        <f>VLOOKUP(S28,I106:J117,2,FALSE)</f>
        <v>0</v>
      </c>
      <c r="I127" s="58">
        <f>IF(S28&gt;61,50,H127)</f>
        <v>50</v>
      </c>
      <c r="J127" s="58">
        <f>IF(S28&lt;54,0,H127)</f>
        <v>0</v>
      </c>
      <c r="N127" s="136" t="s">
        <v>254</v>
      </c>
      <c r="O127" s="34">
        <f>VLOOKUP(R31,P105:Q116,2,FALSE)</f>
        <v>0</v>
      </c>
      <c r="P127" s="58">
        <f>IF(R31&gt;57,0,O127)</f>
        <v>0</v>
      </c>
      <c r="Q127" s="58">
        <f>IF(R31&lt;50,50,O127)</f>
        <v>0</v>
      </c>
      <c r="V127" s="50"/>
      <c r="DG127" s="50"/>
      <c r="DH127" s="50"/>
      <c r="DI127" s="146"/>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row>
    <row r="128" spans="3:137" ht="20.100000000000001" hidden="1" customHeight="1">
      <c r="C128" s="136" t="s">
        <v>256</v>
      </c>
      <c r="D128" s="58">
        <f>VLOOKUP(T$25,$E$106:$F$117,2,FALSE)</f>
        <v>0</v>
      </c>
      <c r="E128" s="58">
        <f>IF(T$25&gt;61,50,D128)</f>
        <v>50</v>
      </c>
      <c r="F128" s="137">
        <f>IF(T$25&lt;54,0,D128)</f>
        <v>0</v>
      </c>
      <c r="H128" s="34">
        <f>VLOOKUP(T$28,$I$106:$J$117,2,FALSE)</f>
        <v>0</v>
      </c>
      <c r="I128" s="58">
        <f>IF(T$28&gt;61,50,H128)</f>
        <v>50</v>
      </c>
      <c r="J128" s="58">
        <f>IF(T$28&lt;54,0,H128)</f>
        <v>0</v>
      </c>
      <c r="N128" s="136" t="s">
        <v>255</v>
      </c>
      <c r="O128" s="34">
        <f>VLOOKUP(S31,P105:Q116,2,FALSE)</f>
        <v>0</v>
      </c>
      <c r="P128" s="45">
        <f>IF(S31&gt;57,0,O128)</f>
        <v>0</v>
      </c>
      <c r="Q128" s="58">
        <f>IF(S31&lt;50,50,O128)</f>
        <v>0</v>
      </c>
      <c r="V128" s="50"/>
      <c r="DG128" s="50"/>
      <c r="DH128" s="50"/>
      <c r="DI128" s="146"/>
      <c r="DJ128" s="50"/>
      <c r="DK128" s="50"/>
      <c r="DL128" s="50"/>
      <c r="DM128" s="50"/>
      <c r="DN128" s="50"/>
      <c r="DO128" s="50"/>
      <c r="DP128" s="50"/>
      <c r="DQ128" s="50"/>
      <c r="DR128" s="50"/>
      <c r="DS128" s="50"/>
      <c r="DT128" s="50"/>
      <c r="DU128" s="50"/>
      <c r="DV128" s="50"/>
      <c r="DW128" s="50"/>
      <c r="DX128" s="50"/>
      <c r="DY128" s="50"/>
      <c r="DZ128" s="50"/>
      <c r="EA128" s="50"/>
      <c r="EB128" s="50"/>
      <c r="EC128" s="50"/>
      <c r="ED128" s="50"/>
      <c r="EE128" s="50"/>
      <c r="EF128" s="50"/>
      <c r="EG128" s="50"/>
    </row>
    <row r="129" spans="3:137" ht="20.100000000000001" hidden="1" customHeight="1">
      <c r="C129" s="136" t="s">
        <v>267</v>
      </c>
      <c r="D129" s="58">
        <f>VLOOKUP(U$25,$E$106:$F$117,2,FALSE)</f>
        <v>0</v>
      </c>
      <c r="E129" s="58">
        <f>IF(U$25&gt;61,50,D129)</f>
        <v>50</v>
      </c>
      <c r="F129" s="137">
        <f>IF(U$25&lt;54,0,D129)</f>
        <v>0</v>
      </c>
      <c r="H129" s="34">
        <f>VLOOKUP(U$28,$I$106:$J$117,2,FALSE)</f>
        <v>0</v>
      </c>
      <c r="I129" s="58">
        <f>IF(U$28&gt;61,50,H129)</f>
        <v>50</v>
      </c>
      <c r="J129" s="58">
        <f>IF(U$28&lt;54,0,H129)</f>
        <v>0</v>
      </c>
      <c r="N129" s="136" t="s">
        <v>256</v>
      </c>
      <c r="O129" s="34">
        <f>VLOOKUP(T$31,$P$105:$Q$116,2,FALSE)</f>
        <v>0</v>
      </c>
      <c r="P129" s="45">
        <f>IF(T$31&gt;57,0,$O129)</f>
        <v>0</v>
      </c>
      <c r="Q129" s="58">
        <f>IF(T$31&lt;50,50,$O129)</f>
        <v>0</v>
      </c>
      <c r="DG129" s="50"/>
      <c r="DH129" s="50"/>
      <c r="DI129" s="146"/>
      <c r="DJ129" s="50"/>
      <c r="DK129" s="50"/>
      <c r="DL129" s="50"/>
      <c r="DM129" s="50"/>
      <c r="DN129" s="50"/>
      <c r="DO129" s="50"/>
      <c r="DP129" s="50"/>
      <c r="DQ129" s="50"/>
      <c r="DR129" s="50"/>
      <c r="DS129" s="50"/>
      <c r="DT129" s="50"/>
      <c r="DU129" s="50"/>
      <c r="DV129" s="50"/>
      <c r="DW129" s="50"/>
      <c r="DX129" s="50"/>
      <c r="DY129" s="50"/>
      <c r="DZ129" s="50"/>
      <c r="EA129" s="50"/>
      <c r="EB129" s="50"/>
      <c r="EC129" s="50"/>
      <c r="ED129" s="50"/>
      <c r="EE129" s="50"/>
      <c r="EF129" s="50"/>
      <c r="EG129" s="50"/>
    </row>
    <row r="130" spans="3:137" ht="20.100000000000001" hidden="1" customHeight="1">
      <c r="C130" s="136" t="s">
        <v>268</v>
      </c>
      <c r="D130" s="58">
        <f>VLOOKUP(V$25,$E$106:$F$117,2,FALSE)</f>
        <v>0</v>
      </c>
      <c r="E130" s="58">
        <f>IF(V$25&gt;61,50,D130)</f>
        <v>50</v>
      </c>
      <c r="F130" s="137">
        <f>IF(V$25&lt;54,0,D130)</f>
        <v>0</v>
      </c>
      <c r="H130" s="34">
        <f>VLOOKUP(V$28,$I$106:$J$117,2,FALSE)</f>
        <v>0</v>
      </c>
      <c r="I130" s="58">
        <f>IF(V$28&gt;61,50,H130)</f>
        <v>50</v>
      </c>
      <c r="J130" s="58">
        <f>IF(V$28&lt;54,0,H130)</f>
        <v>0</v>
      </c>
      <c r="N130" s="136" t="s">
        <v>267</v>
      </c>
      <c r="O130" s="34">
        <f>VLOOKUP(U$31,$P$105:$Q$116,2,FALSE)</f>
        <v>0</v>
      </c>
      <c r="P130" s="45">
        <f>IF(U$31&gt;57,0,$O130)</f>
        <v>0</v>
      </c>
      <c r="Q130" s="58">
        <f>IF(U$31&lt;50,50,$O130)</f>
        <v>0</v>
      </c>
      <c r="DG130" s="50"/>
      <c r="DH130" s="50"/>
      <c r="DI130" s="146"/>
      <c r="DJ130" s="50"/>
      <c r="DK130" s="50"/>
      <c r="DL130" s="50"/>
      <c r="DM130" s="50"/>
      <c r="DN130" s="50"/>
      <c r="DO130" s="50"/>
      <c r="DP130" s="50"/>
      <c r="DQ130" s="50"/>
      <c r="DR130" s="50"/>
      <c r="DS130" s="50"/>
      <c r="DT130" s="50"/>
      <c r="DU130" s="50"/>
      <c r="DV130" s="50"/>
      <c r="DW130" s="50"/>
      <c r="DX130" s="50"/>
      <c r="DY130" s="50"/>
      <c r="DZ130" s="50"/>
      <c r="EA130" s="50"/>
      <c r="EB130" s="50"/>
      <c r="EC130" s="50"/>
      <c r="ED130" s="50"/>
      <c r="EE130" s="50"/>
      <c r="EF130" s="50"/>
      <c r="EG130" s="50"/>
    </row>
    <row r="131" spans="3:137" ht="20.100000000000001" hidden="1" customHeight="1">
      <c r="C131" s="136" t="s">
        <v>269</v>
      </c>
      <c r="D131" s="58">
        <f>VLOOKUP(W$25,$E$106:$F$117,2,FALSE)</f>
        <v>0</v>
      </c>
      <c r="E131" s="58">
        <f>IF(W$25&gt;61,50,D131)</f>
        <v>50</v>
      </c>
      <c r="F131" s="137">
        <f>IF(W$25&lt;54,0,D131)</f>
        <v>0</v>
      </c>
      <c r="H131" s="34">
        <f>VLOOKUP(W$28,$I$106:$J$117,2,FALSE)</f>
        <v>0</v>
      </c>
      <c r="I131" s="58">
        <f>IF(W$28&gt;61,50,H131)</f>
        <v>50</v>
      </c>
      <c r="J131" s="58">
        <f>IF(W$28&lt;54,0,H131)</f>
        <v>0</v>
      </c>
      <c r="N131" s="136" t="s">
        <v>268</v>
      </c>
      <c r="O131" s="34">
        <f>VLOOKUP(V$31,$P$105:$Q$116,2,FALSE)</f>
        <v>0</v>
      </c>
      <c r="P131" s="45">
        <f>IF(V$31&gt;57,0,$O131)</f>
        <v>0</v>
      </c>
      <c r="Q131" s="58">
        <f>IF(V$31&lt;50,50,$O131)</f>
        <v>0</v>
      </c>
      <c r="DG131" s="50"/>
      <c r="DH131" s="50"/>
      <c r="DI131" s="146"/>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row>
    <row r="132" spans="3:137" ht="20.100000000000001" hidden="1" customHeight="1">
      <c r="C132" s="136" t="s">
        <v>270</v>
      </c>
      <c r="D132" s="58">
        <f>VLOOKUP(X$25,$E$106:$F$117,2,FALSE)</f>
        <v>0</v>
      </c>
      <c r="E132" s="58">
        <f>IF(X$25&gt;61,50,D132)</f>
        <v>50</v>
      </c>
      <c r="F132" s="137">
        <f>IF(X$25&lt;54,0,D132)</f>
        <v>0</v>
      </c>
      <c r="H132" s="34">
        <f>VLOOKUP(X$28,$I$106:$J$117,2,FALSE)</f>
        <v>0</v>
      </c>
      <c r="I132" s="58">
        <f>IF(X$28&gt;61,50,H132)</f>
        <v>50</v>
      </c>
      <c r="J132" s="58">
        <f>IF(X$28&lt;54,0,H132)</f>
        <v>0</v>
      </c>
      <c r="N132" s="136" t="s">
        <v>269</v>
      </c>
      <c r="O132" s="34">
        <f>VLOOKUP(W$31,$P$105:$Q$116,2,FALSE)</f>
        <v>0</v>
      </c>
      <c r="P132" s="45">
        <f>IF(W$31&gt;57,0,$O132)</f>
        <v>0</v>
      </c>
      <c r="Q132" s="58">
        <f>IF(W$31&lt;50,50,$O132)</f>
        <v>0</v>
      </c>
      <c r="DG132" s="50"/>
      <c r="DH132" s="50"/>
      <c r="DI132" s="146"/>
      <c r="DJ132" s="50"/>
      <c r="DK132" s="50"/>
      <c r="DL132" s="50"/>
      <c r="DM132" s="50"/>
      <c r="DN132" s="50"/>
      <c r="DO132" s="50"/>
      <c r="DP132" s="50"/>
      <c r="DQ132" s="50"/>
      <c r="DR132" s="50"/>
      <c r="DS132" s="50"/>
      <c r="DT132" s="50"/>
      <c r="DU132" s="50"/>
      <c r="DV132" s="50"/>
      <c r="DW132" s="50"/>
      <c r="DX132" s="50"/>
      <c r="DY132" s="50"/>
      <c r="DZ132" s="50"/>
      <c r="EA132" s="50"/>
      <c r="EB132" s="50"/>
      <c r="EC132" s="50"/>
      <c r="ED132" s="50"/>
      <c r="EE132" s="50"/>
      <c r="EF132" s="50"/>
      <c r="EG132" s="50"/>
    </row>
    <row r="133" spans="3:137" ht="20.100000000000001" hidden="1" customHeight="1">
      <c r="C133" s="136" t="s">
        <v>271</v>
      </c>
      <c r="D133" s="58">
        <f>VLOOKUP(Y$25,$E$106:$F$117,2,FALSE)</f>
        <v>0</v>
      </c>
      <c r="E133" s="58">
        <f>IF(Y$25&gt;61,50,D133)</f>
        <v>50</v>
      </c>
      <c r="F133" s="137">
        <f>IF(Y$25&lt;54,0,D133)</f>
        <v>0</v>
      </c>
      <c r="H133" s="34">
        <f>VLOOKUP(Y$28,$I$106:$J$117,2,FALSE)</f>
        <v>0</v>
      </c>
      <c r="I133" s="58">
        <f>IF(Y$28&gt;61,50,H133)</f>
        <v>50</v>
      </c>
      <c r="J133" s="58">
        <f>IF(Y$28&lt;54,0,H133)</f>
        <v>0</v>
      </c>
      <c r="N133" s="136" t="s">
        <v>270</v>
      </c>
      <c r="O133" s="34">
        <f>VLOOKUP(X$31,$P$105:$Q$116,2,FALSE)</f>
        <v>0</v>
      </c>
      <c r="P133" s="45">
        <f>IF(X$31&gt;57,0,$O133)</f>
        <v>0</v>
      </c>
      <c r="Q133" s="58">
        <f>IF(X$31&lt;50,50,$O133)</f>
        <v>0</v>
      </c>
      <c r="DG133" s="50"/>
      <c r="DH133" s="50"/>
      <c r="DI133" s="146"/>
      <c r="DJ133" s="50"/>
      <c r="DK133" s="50"/>
      <c r="DL133" s="50"/>
      <c r="DM133" s="50"/>
      <c r="DN133" s="50"/>
      <c r="DO133" s="50"/>
      <c r="DP133" s="50"/>
      <c r="DQ133" s="50"/>
      <c r="DR133" s="50"/>
      <c r="DS133" s="50"/>
      <c r="DT133" s="50"/>
      <c r="DU133" s="50"/>
      <c r="DV133" s="50"/>
      <c r="DW133" s="50"/>
      <c r="DX133" s="50"/>
      <c r="DY133" s="50"/>
      <c r="DZ133" s="50"/>
      <c r="EA133" s="50"/>
      <c r="EB133" s="50"/>
      <c r="EC133" s="50"/>
      <c r="ED133" s="50"/>
      <c r="EE133" s="50"/>
      <c r="EF133" s="50"/>
      <c r="EG133" s="50"/>
    </row>
    <row r="134" spans="3:137" ht="20.100000000000001" hidden="1" customHeight="1">
      <c r="C134" s="136" t="s">
        <v>272</v>
      </c>
      <c r="D134" s="58">
        <f>VLOOKUP(Z$25,$E$106:$F$117,2,FALSE)</f>
        <v>0</v>
      </c>
      <c r="E134" s="58">
        <f>IF(Z$25&gt;61,50,D134)</f>
        <v>50</v>
      </c>
      <c r="F134" s="137">
        <f>IF(Z$25&lt;54,0,D134)</f>
        <v>0</v>
      </c>
      <c r="H134" s="34">
        <f>VLOOKUP(Z$28,$I$106:$J$117,2,FALSE)</f>
        <v>0</v>
      </c>
      <c r="I134" s="58">
        <f>IF(Z$28&gt;61,50,H134)</f>
        <v>50</v>
      </c>
      <c r="J134" s="58">
        <f>IF(Z$28&lt;54,0,H134)</f>
        <v>0</v>
      </c>
      <c r="N134" s="136" t="s">
        <v>271</v>
      </c>
      <c r="O134" s="34">
        <f>VLOOKUP(Y$31,$P$105:$Q$116,2,FALSE)</f>
        <v>0</v>
      </c>
      <c r="P134" s="45">
        <f>IF(Y$31&gt;57,0,$O134)</f>
        <v>0</v>
      </c>
      <c r="Q134" s="58">
        <f>IF(Y$31&lt;50,50,$O134)</f>
        <v>0</v>
      </c>
      <c r="DG134" s="50"/>
      <c r="DH134" s="50"/>
      <c r="DI134" s="146"/>
      <c r="DJ134" s="50"/>
      <c r="DK134" s="50"/>
      <c r="DL134" s="50"/>
      <c r="DM134" s="50"/>
      <c r="DN134" s="50"/>
      <c r="DO134" s="50"/>
      <c r="DP134" s="50"/>
      <c r="DQ134" s="50"/>
      <c r="DR134" s="50"/>
      <c r="DS134" s="50"/>
      <c r="DT134" s="50"/>
      <c r="DU134" s="50"/>
      <c r="DV134" s="50"/>
      <c r="DW134" s="50"/>
      <c r="DX134" s="50"/>
      <c r="DY134" s="50"/>
      <c r="DZ134" s="50"/>
      <c r="EA134" s="50"/>
      <c r="EB134" s="50"/>
      <c r="EC134" s="50"/>
      <c r="ED134" s="50"/>
      <c r="EE134" s="50"/>
      <c r="EF134" s="50"/>
      <c r="EG134" s="50"/>
    </row>
    <row r="135" spans="3:137" ht="20.100000000000001" hidden="1" customHeight="1">
      <c r="C135" s="136" t="s">
        <v>273</v>
      </c>
      <c r="D135" s="58">
        <f>VLOOKUP(AA$25,$E$106:$F$117,2,FALSE)</f>
        <v>0</v>
      </c>
      <c r="E135" s="58">
        <f>IF(AA$25&gt;61,50,D135)</f>
        <v>50</v>
      </c>
      <c r="F135" s="137">
        <f>IF(AA$25&lt;54,0,D135)</f>
        <v>0</v>
      </c>
      <c r="H135" s="34">
        <f>VLOOKUP(AA$28,$I$106:$J$117,2,FALSE)</f>
        <v>0</v>
      </c>
      <c r="I135" s="58">
        <f>IF(AA$28&gt;61,50,H135)</f>
        <v>50</v>
      </c>
      <c r="J135" s="58">
        <f>IF(AA$28&lt;54,0,H135)</f>
        <v>0</v>
      </c>
      <c r="N135" s="136" t="s">
        <v>272</v>
      </c>
      <c r="O135" s="34">
        <f>VLOOKUP(Z$31,$P$105:$Q$116,2,FALSE)</f>
        <v>0</v>
      </c>
      <c r="P135" s="45">
        <f>IF(Z$31&gt;57,0,$O135)</f>
        <v>0</v>
      </c>
      <c r="Q135" s="58">
        <f>IF(Z$31&lt;50,50,$O135)</f>
        <v>0</v>
      </c>
      <c r="DG135" s="50"/>
      <c r="DH135" s="50"/>
      <c r="DI135" s="146"/>
      <c r="DJ135" s="50"/>
      <c r="DK135" s="50"/>
      <c r="DL135" s="50"/>
      <c r="DM135" s="50"/>
      <c r="DN135" s="50"/>
      <c r="DO135" s="50"/>
      <c r="DP135" s="50"/>
      <c r="DQ135" s="50"/>
      <c r="DR135" s="50"/>
      <c r="DS135" s="50"/>
      <c r="DT135" s="50"/>
      <c r="DU135" s="50"/>
      <c r="DV135" s="50"/>
      <c r="DW135" s="50"/>
      <c r="DX135" s="50"/>
      <c r="DY135" s="50"/>
      <c r="DZ135" s="50"/>
      <c r="EA135" s="50"/>
      <c r="EB135" s="50"/>
      <c r="EC135" s="50"/>
      <c r="ED135" s="50"/>
      <c r="EE135" s="50"/>
      <c r="EF135" s="50"/>
      <c r="EG135" s="50"/>
    </row>
    <row r="136" spans="3:137" ht="20.100000000000001" hidden="1" customHeight="1">
      <c r="C136" s="136" t="s">
        <v>274</v>
      </c>
      <c r="D136" s="58">
        <f>VLOOKUP(AB$25,$E$106:$F$117,2,FALSE)</f>
        <v>0</v>
      </c>
      <c r="E136" s="58">
        <f>IF(AB$25&gt;61,50,D136)</f>
        <v>50</v>
      </c>
      <c r="F136" s="137">
        <f>IF(AB$25&lt;54,0,D136)</f>
        <v>0</v>
      </c>
      <c r="H136" s="34">
        <f>VLOOKUP(AB$28,$I$106:$J$117,2,FALSE)</f>
        <v>0</v>
      </c>
      <c r="I136" s="58">
        <f>IF(AB$28&gt;61,50,H136)</f>
        <v>50</v>
      </c>
      <c r="J136" s="58">
        <f>IF(AB$28&lt;54,0,H136)</f>
        <v>0</v>
      </c>
      <c r="N136" s="136" t="s">
        <v>273</v>
      </c>
      <c r="O136" s="34">
        <f>VLOOKUP(AA$31,$P$105:$Q$116,2,FALSE)</f>
        <v>0</v>
      </c>
      <c r="P136" s="45">
        <f>IF(AA$31&gt;57,0,$O136)</f>
        <v>0</v>
      </c>
      <c r="Q136" s="58">
        <f>IF(AA$31&lt;50,50,$O136)</f>
        <v>0</v>
      </c>
      <c r="DG136" s="50"/>
      <c r="DH136" s="50"/>
      <c r="DI136" s="146"/>
      <c r="DJ136" s="50"/>
      <c r="DK136" s="50"/>
      <c r="DL136" s="50"/>
      <c r="DM136" s="50"/>
      <c r="DN136" s="50"/>
      <c r="DO136" s="50"/>
      <c r="DP136" s="50"/>
      <c r="DQ136" s="50"/>
      <c r="DR136" s="50"/>
      <c r="DS136" s="50"/>
      <c r="DT136" s="50"/>
      <c r="DU136" s="50"/>
      <c r="DV136" s="50"/>
      <c r="DW136" s="50"/>
      <c r="DX136" s="50"/>
      <c r="DY136" s="50"/>
      <c r="DZ136" s="50"/>
      <c r="EA136" s="50"/>
      <c r="EB136" s="50"/>
      <c r="EC136" s="50"/>
      <c r="ED136" s="50"/>
      <c r="EE136" s="50"/>
      <c r="EF136" s="50"/>
      <c r="EG136" s="50"/>
    </row>
    <row r="137" spans="3:137" ht="20.100000000000001" hidden="1" customHeight="1">
      <c r="C137" s="136" t="s">
        <v>275</v>
      </c>
      <c r="D137" s="58">
        <f>VLOOKUP(AC$25,$E$106:$F$117,2,FALSE)</f>
        <v>0</v>
      </c>
      <c r="E137" s="58">
        <f>IF(AC$25&gt;61,50,D137)</f>
        <v>50</v>
      </c>
      <c r="F137" s="137">
        <f>IF(AC$25&lt;54,0,D137)</f>
        <v>0</v>
      </c>
      <c r="H137" s="34">
        <f>VLOOKUP(AC$28,$I$106:$J$117,2,FALSE)</f>
        <v>0</v>
      </c>
      <c r="I137" s="58">
        <f>IF(AC$28&gt;61,50,H137)</f>
        <v>50</v>
      </c>
      <c r="J137" s="58">
        <f>IF(AC$28&lt;54,0,H137)</f>
        <v>0</v>
      </c>
      <c r="N137" s="136" t="s">
        <v>274</v>
      </c>
      <c r="O137" s="34">
        <f>VLOOKUP(AB$31,$P$105:$Q$116,2,FALSE)</f>
        <v>0</v>
      </c>
      <c r="P137" s="45">
        <f>IF(AB$31&gt;57,0,$O137)</f>
        <v>0</v>
      </c>
      <c r="Q137" s="58">
        <f>IF(AB$31&lt;50,50,$O137)</f>
        <v>0</v>
      </c>
      <c r="DG137" s="50"/>
      <c r="DH137" s="50"/>
      <c r="DI137" s="146"/>
      <c r="DJ137" s="50"/>
      <c r="DK137" s="50"/>
      <c r="DL137" s="50"/>
      <c r="DM137" s="50"/>
      <c r="DN137" s="50"/>
      <c r="DO137" s="50"/>
      <c r="DP137" s="50"/>
      <c r="DQ137" s="50"/>
      <c r="DR137" s="50"/>
      <c r="DS137" s="50"/>
      <c r="DT137" s="50"/>
      <c r="DU137" s="50"/>
      <c r="DV137" s="50"/>
      <c r="DW137" s="50"/>
      <c r="DX137" s="50"/>
      <c r="DY137" s="50"/>
      <c r="DZ137" s="50"/>
      <c r="EA137" s="50"/>
      <c r="EB137" s="50"/>
      <c r="EC137" s="50"/>
      <c r="ED137" s="50"/>
      <c r="EE137" s="50"/>
      <c r="EF137" s="50"/>
      <c r="EG137" s="50"/>
    </row>
    <row r="138" spans="3:137" ht="20.100000000000001" hidden="1" customHeight="1">
      <c r="C138" s="136" t="s">
        <v>276</v>
      </c>
      <c r="D138" s="58">
        <f>VLOOKUP(AD$25,$E$106:$F$117,2,FALSE)</f>
        <v>0</v>
      </c>
      <c r="E138" s="58">
        <f>IF(AD$25&gt;61,50,D138)</f>
        <v>50</v>
      </c>
      <c r="F138" s="137">
        <f>IF(AD$25&lt;54,0,D138)</f>
        <v>0</v>
      </c>
      <c r="H138" s="34">
        <f>VLOOKUP(AD$28,$I$106:$J$117,2,FALSE)</f>
        <v>0</v>
      </c>
      <c r="I138" s="58">
        <f>IF(AD$28&gt;61,50,H138)</f>
        <v>50</v>
      </c>
      <c r="J138" s="58">
        <f>IF(AD$28&lt;54,0,H138)</f>
        <v>0</v>
      </c>
      <c r="N138" s="136" t="s">
        <v>275</v>
      </c>
      <c r="O138" s="34">
        <f>VLOOKUP(AC$31,$P$105:$Q$116,2,FALSE)</f>
        <v>0</v>
      </c>
      <c r="P138" s="45">
        <f>IF(AC$31&gt;57,0,$O138)</f>
        <v>0</v>
      </c>
      <c r="Q138" s="58">
        <f>IF(AC$31&lt;50,50,$O138)</f>
        <v>0</v>
      </c>
      <c r="DG138" s="50"/>
      <c r="DH138" s="50"/>
      <c r="DI138" s="146"/>
      <c r="DJ138" s="50"/>
      <c r="DK138" s="50"/>
      <c r="DL138" s="50"/>
      <c r="DM138" s="50"/>
      <c r="DN138" s="50"/>
      <c r="DO138" s="50"/>
      <c r="DP138" s="50"/>
      <c r="DQ138" s="50"/>
      <c r="DR138" s="50"/>
      <c r="DS138" s="50"/>
      <c r="DT138" s="50"/>
      <c r="DU138" s="50"/>
      <c r="DV138" s="50"/>
      <c r="DW138" s="50"/>
      <c r="DX138" s="50"/>
      <c r="DY138" s="50"/>
      <c r="DZ138" s="50"/>
      <c r="EA138" s="50"/>
      <c r="EB138" s="50"/>
      <c r="EC138" s="50"/>
      <c r="ED138" s="50"/>
      <c r="EE138" s="50"/>
      <c r="EF138" s="50"/>
      <c r="EG138" s="50"/>
    </row>
    <row r="139" spans="3:137" ht="20.100000000000001" hidden="1" customHeight="1">
      <c r="C139" s="136" t="s">
        <v>277</v>
      </c>
      <c r="D139" s="58">
        <f>VLOOKUP(AE$25,$E$106:$F$117,2,FALSE)</f>
        <v>0</v>
      </c>
      <c r="E139" s="58">
        <f>IF(AE$25&gt;61,50,D139)</f>
        <v>50</v>
      </c>
      <c r="F139" s="137">
        <f>IF(AE$25&lt;54,0,D139)</f>
        <v>0</v>
      </c>
      <c r="H139" s="34">
        <f>VLOOKUP(AE$28,$I$106:$J$117,2,FALSE)</f>
        <v>0</v>
      </c>
      <c r="I139" s="58">
        <f>IF(AE$28&gt;61,50,H139)</f>
        <v>50</v>
      </c>
      <c r="J139" s="58">
        <f>IF(AE$28&lt;54,0,H139)</f>
        <v>0</v>
      </c>
      <c r="N139" s="136" t="s">
        <v>276</v>
      </c>
      <c r="O139" s="34">
        <f>VLOOKUP(AD$31,$P$105:$Q$116,2,FALSE)</f>
        <v>0</v>
      </c>
      <c r="P139" s="45">
        <f>IF(AD$31&gt;57,0,$O139)</f>
        <v>0</v>
      </c>
      <c r="Q139" s="58">
        <f>IF(AD$31&lt;50,50,$O139)</f>
        <v>0</v>
      </c>
      <c r="DG139" s="50"/>
      <c r="DH139" s="50"/>
      <c r="DI139" s="146"/>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row>
    <row r="140" spans="3:137" ht="20.100000000000001" hidden="1" customHeight="1">
      <c r="C140" s="136" t="s">
        <v>278</v>
      </c>
      <c r="D140" s="58">
        <f>VLOOKUP(AF$25,$E$106:$F$117,2,FALSE)</f>
        <v>0</v>
      </c>
      <c r="E140" s="58">
        <f>IF(AF$25&gt;61,50,D140)</f>
        <v>50</v>
      </c>
      <c r="F140" s="137">
        <f>IF(AF$25&lt;54,0,D140)</f>
        <v>0</v>
      </c>
      <c r="H140" s="34">
        <f>VLOOKUP(AF$28,$I$106:$J$117,2,FALSE)</f>
        <v>0</v>
      </c>
      <c r="I140" s="58">
        <f>IF(AF$28&gt;61,50,H140)</f>
        <v>50</v>
      </c>
      <c r="J140" s="58">
        <f>IF(AF$28&lt;54,0,H140)</f>
        <v>0</v>
      </c>
      <c r="N140" s="136" t="s">
        <v>277</v>
      </c>
      <c r="O140" s="34">
        <f>VLOOKUP(AE$31,$P$105:$Q$116,2,FALSE)</f>
        <v>0</v>
      </c>
      <c r="P140" s="45">
        <f>IF(AE$31&gt;57,0,$O140)</f>
        <v>0</v>
      </c>
      <c r="Q140" s="58">
        <f>IF(AE$31&lt;50,50,$O140)</f>
        <v>0</v>
      </c>
      <c r="DG140" s="50"/>
      <c r="DH140" s="50"/>
      <c r="DI140" s="146"/>
      <c r="DJ140" s="50"/>
      <c r="DK140" s="50"/>
      <c r="DL140" s="50"/>
      <c r="DM140" s="50"/>
      <c r="DN140" s="50"/>
      <c r="DO140" s="50"/>
      <c r="DP140" s="50"/>
      <c r="DQ140" s="50"/>
      <c r="DR140" s="50"/>
      <c r="DS140" s="50"/>
      <c r="DT140" s="50"/>
      <c r="DU140" s="50"/>
      <c r="DV140" s="50"/>
      <c r="DW140" s="50"/>
      <c r="DX140" s="50"/>
      <c r="DY140" s="50"/>
      <c r="DZ140" s="50"/>
      <c r="EA140" s="50"/>
      <c r="EB140" s="50"/>
      <c r="EC140" s="50"/>
      <c r="ED140" s="50"/>
      <c r="EE140" s="50"/>
      <c r="EF140" s="50"/>
      <c r="EG140" s="50"/>
    </row>
    <row r="141" spans="3:137" ht="20.100000000000001" hidden="1" customHeight="1">
      <c r="C141" s="136" t="s">
        <v>279</v>
      </c>
      <c r="D141" s="58">
        <f>VLOOKUP(AG$25,$E$106:$F$117,2,FALSE)</f>
        <v>0</v>
      </c>
      <c r="E141" s="58">
        <f>IF(AG$25&gt;61,50,D141)</f>
        <v>50</v>
      </c>
      <c r="F141" s="137">
        <f>IF(AG$25&lt;54,0,D141)</f>
        <v>0</v>
      </c>
      <c r="H141" s="34">
        <f>VLOOKUP(AG$28,$I$106:$J$117,2,FALSE)</f>
        <v>0</v>
      </c>
      <c r="I141" s="58">
        <f>IF(AG$28&gt;61,50,H141)</f>
        <v>50</v>
      </c>
      <c r="J141" s="58">
        <f>IF(AG$28&lt;54,0,H141)</f>
        <v>0</v>
      </c>
      <c r="N141" s="136" t="s">
        <v>278</v>
      </c>
      <c r="O141" s="34">
        <f>VLOOKUP(AF$31,$P$105:$Q$116,2,FALSE)</f>
        <v>0</v>
      </c>
      <c r="P141" s="45">
        <f>IF(AF$31&gt;57,0,$O141)</f>
        <v>0</v>
      </c>
      <c r="Q141" s="58">
        <f>IF(AF$31&lt;50,50,$O141)</f>
        <v>0</v>
      </c>
      <c r="DG141" s="50"/>
      <c r="DH141" s="50"/>
      <c r="DI141" s="146"/>
      <c r="DJ141" s="50"/>
      <c r="DK141" s="50"/>
      <c r="DL141" s="50"/>
      <c r="DM141" s="50"/>
      <c r="DN141" s="50"/>
      <c r="DO141" s="50"/>
      <c r="DP141" s="50"/>
      <c r="DQ141" s="50"/>
      <c r="DR141" s="50"/>
      <c r="DS141" s="50"/>
      <c r="DT141" s="50"/>
      <c r="DU141" s="50"/>
      <c r="DV141" s="50"/>
      <c r="DW141" s="50"/>
      <c r="DX141" s="50"/>
      <c r="DY141" s="50"/>
      <c r="DZ141" s="50"/>
      <c r="EA141" s="50"/>
      <c r="EB141" s="50"/>
      <c r="EC141" s="50"/>
      <c r="ED141" s="50"/>
      <c r="EE141" s="50"/>
      <c r="EF141" s="50"/>
      <c r="EG141" s="50"/>
    </row>
    <row r="142" spans="3:137" ht="20.100000000000001" hidden="1" customHeight="1">
      <c r="C142" s="136" t="s">
        <v>280</v>
      </c>
      <c r="D142" s="58">
        <f>VLOOKUP(AH$25,$E$106:$F$117,2,FALSE)</f>
        <v>0</v>
      </c>
      <c r="E142" s="58">
        <f>IF(AH$25&gt;61,50,D142)</f>
        <v>50</v>
      </c>
      <c r="F142" s="137">
        <f>IF(AH$25&lt;54,0,D142)</f>
        <v>0</v>
      </c>
      <c r="H142" s="34">
        <f>VLOOKUP(AH$28,$I$106:$J$117,2,FALSE)</f>
        <v>0</v>
      </c>
      <c r="I142" s="58">
        <f>IF(AH$28&gt;61,50,H142)</f>
        <v>50</v>
      </c>
      <c r="J142" s="58">
        <f>IF(AH$28&lt;54,0,H142)</f>
        <v>0</v>
      </c>
      <c r="N142" s="136" t="s">
        <v>279</v>
      </c>
      <c r="O142" s="34">
        <f>VLOOKUP(AG$31,$P$105:$Q$116,2,FALSE)</f>
        <v>0</v>
      </c>
      <c r="P142" s="45">
        <f>IF(AG$31&gt;57,0,$O142)</f>
        <v>0</v>
      </c>
      <c r="Q142" s="58">
        <f>IF(AG$31&lt;50,50,$O142)</f>
        <v>0</v>
      </c>
      <c r="DG142" s="50"/>
      <c r="DH142" s="50"/>
      <c r="DI142" s="146"/>
      <c r="DJ142" s="50"/>
      <c r="DK142" s="50"/>
      <c r="DL142" s="50"/>
      <c r="DM142" s="50"/>
      <c r="DN142" s="50"/>
      <c r="DO142" s="50"/>
      <c r="DP142" s="50"/>
      <c r="DQ142" s="50"/>
      <c r="DR142" s="50"/>
      <c r="DS142" s="50"/>
      <c r="DT142" s="50"/>
      <c r="DU142" s="50"/>
      <c r="DV142" s="50"/>
      <c r="DW142" s="50"/>
      <c r="DX142" s="50"/>
      <c r="DY142" s="50"/>
      <c r="DZ142" s="50"/>
      <c r="EA142" s="50"/>
      <c r="EB142" s="50"/>
      <c r="EC142" s="50"/>
      <c r="ED142" s="50"/>
      <c r="EE142" s="50"/>
      <c r="EF142" s="50"/>
      <c r="EG142" s="50"/>
    </row>
    <row r="143" spans="3:137" ht="20.100000000000001" hidden="1" customHeight="1">
      <c r="C143" s="136" t="s">
        <v>281</v>
      </c>
      <c r="D143" s="58">
        <f>VLOOKUP(AI$25,$E$106:$F$117,2,FALSE)</f>
        <v>0</v>
      </c>
      <c r="E143" s="58">
        <f>IF(AI$25&gt;61,50,D143)</f>
        <v>50</v>
      </c>
      <c r="F143" s="137">
        <f>IF(AI$25&lt;54,0,D143)</f>
        <v>0</v>
      </c>
      <c r="H143" s="34">
        <f>VLOOKUP(AI$28,$I$106:$J$117,2,FALSE)</f>
        <v>0</v>
      </c>
      <c r="I143" s="58">
        <f>IF(AI$28&gt;61,50,H143)</f>
        <v>50</v>
      </c>
      <c r="J143" s="58">
        <f>IF(AI$28&lt;54,0,H143)</f>
        <v>0</v>
      </c>
      <c r="N143" s="136" t="s">
        <v>280</v>
      </c>
      <c r="O143" s="34">
        <f>VLOOKUP(AH$31,$P$105:$Q$116,2,FALSE)</f>
        <v>0</v>
      </c>
      <c r="P143" s="45">
        <f>IF(AH$31&gt;57,0,$O143)</f>
        <v>0</v>
      </c>
      <c r="Q143" s="58">
        <f>IF(AH$31&lt;50,50,$O143)</f>
        <v>0</v>
      </c>
      <c r="DG143" s="50"/>
      <c r="DH143" s="50"/>
      <c r="DI143" s="146"/>
      <c r="DJ143" s="50"/>
      <c r="DK143" s="50"/>
      <c r="DL143" s="50"/>
      <c r="DM143" s="50"/>
      <c r="DN143" s="50"/>
      <c r="DO143" s="50"/>
      <c r="DP143" s="50"/>
      <c r="DQ143" s="50"/>
      <c r="DR143" s="50"/>
      <c r="DS143" s="50"/>
      <c r="DT143" s="50"/>
      <c r="DU143" s="50"/>
      <c r="DV143" s="50"/>
      <c r="DW143" s="50"/>
      <c r="DX143" s="50"/>
      <c r="DY143" s="50"/>
      <c r="DZ143" s="50"/>
      <c r="EA143" s="50"/>
      <c r="EB143" s="50"/>
      <c r="EC143" s="50"/>
      <c r="ED143" s="50"/>
      <c r="EE143" s="50"/>
      <c r="EF143" s="50"/>
      <c r="EG143" s="50"/>
    </row>
    <row r="144" spans="3:137" ht="20.100000000000001" hidden="1" customHeight="1">
      <c r="C144" s="136" t="s">
        <v>282</v>
      </c>
      <c r="D144" s="58">
        <f>VLOOKUP(AJ$25,$E$106:$F$117,2,FALSE)</f>
        <v>0</v>
      </c>
      <c r="E144" s="58">
        <f>IF(AJ$25&gt;61,50,D144)</f>
        <v>50</v>
      </c>
      <c r="F144" s="137">
        <f>IF(AJ$25&lt;54,0,D144)</f>
        <v>0</v>
      </c>
      <c r="H144" s="34">
        <f>VLOOKUP(AJ$28,$I$106:$J$117,2,FALSE)</f>
        <v>0</v>
      </c>
      <c r="I144" s="58">
        <f>IF(AJ$28&gt;61,50,H144)</f>
        <v>50</v>
      </c>
      <c r="J144" s="58">
        <f>IF(AJ$28&lt;54,0,H144)</f>
        <v>0</v>
      </c>
      <c r="N144" s="136" t="s">
        <v>281</v>
      </c>
      <c r="O144" s="34">
        <f>VLOOKUP(AI$31,$P$105:$Q$116,2,FALSE)</f>
        <v>0</v>
      </c>
      <c r="P144" s="45">
        <f>IF(AI$31&gt;57,0,$O144)</f>
        <v>0</v>
      </c>
      <c r="Q144" s="58">
        <f>IF(AI$31&lt;50,50,$O144)</f>
        <v>0</v>
      </c>
      <c r="DG144" s="50"/>
      <c r="DH144" s="50"/>
      <c r="DI144" s="146"/>
      <c r="DJ144" s="50"/>
      <c r="DK144" s="50"/>
      <c r="DL144" s="50"/>
      <c r="DM144" s="50"/>
      <c r="DN144" s="50"/>
      <c r="DO144" s="50"/>
      <c r="DP144" s="50"/>
      <c r="DQ144" s="50"/>
      <c r="DR144" s="50"/>
      <c r="DS144" s="50"/>
      <c r="DT144" s="50"/>
      <c r="DU144" s="50"/>
      <c r="DV144" s="50"/>
      <c r="DW144" s="50"/>
      <c r="DX144" s="50"/>
      <c r="DY144" s="50"/>
      <c r="DZ144" s="50"/>
      <c r="EA144" s="50"/>
      <c r="EB144" s="50"/>
      <c r="EC144" s="50"/>
      <c r="ED144" s="50"/>
      <c r="EE144" s="50"/>
      <c r="EF144" s="50"/>
      <c r="EG144" s="50"/>
    </row>
    <row r="145" spans="3:137" ht="20.100000000000001" hidden="1" customHeight="1">
      <c r="C145" s="136" t="s">
        <v>283</v>
      </c>
      <c r="D145" s="58">
        <f>VLOOKUP(AK$25,$E$106:$F$117,2,FALSE)</f>
        <v>0</v>
      </c>
      <c r="E145" s="58">
        <f>IF(AK$25&gt;61,50,D145)</f>
        <v>50</v>
      </c>
      <c r="F145" s="137">
        <f>IF(AK$25&lt;54,0,D145)</f>
        <v>0</v>
      </c>
      <c r="H145" s="34">
        <f>VLOOKUP(AK$28,$I$106:$J$117,2,FALSE)</f>
        <v>0</v>
      </c>
      <c r="I145" s="58">
        <f>IF(AK$28&gt;61,50,H145)</f>
        <v>50</v>
      </c>
      <c r="J145" s="58">
        <f>IF(AK$28&lt;54,0,H145)</f>
        <v>0</v>
      </c>
      <c r="N145" s="136" t="s">
        <v>282</v>
      </c>
      <c r="O145" s="34">
        <f>VLOOKUP(AJ$31,$P$105:$Q$116,2,FALSE)</f>
        <v>0</v>
      </c>
      <c r="P145" s="45">
        <f>IF(AJ$31&gt;57,0,$O145)</f>
        <v>0</v>
      </c>
      <c r="Q145" s="58">
        <f>IF(AJ$31&lt;50,50,$O145)</f>
        <v>0</v>
      </c>
      <c r="DG145" s="50"/>
      <c r="DH145" s="50"/>
      <c r="DI145" s="146"/>
      <c r="DJ145" s="50"/>
      <c r="DK145" s="50"/>
      <c r="DL145" s="50"/>
      <c r="DM145" s="50"/>
      <c r="DN145" s="50"/>
      <c r="DO145" s="50"/>
      <c r="DP145" s="50"/>
      <c r="DQ145" s="50"/>
      <c r="DR145" s="50"/>
      <c r="DS145" s="50"/>
      <c r="DT145" s="50"/>
      <c r="DU145" s="50"/>
      <c r="DV145" s="50"/>
      <c r="DW145" s="50"/>
      <c r="DX145" s="50"/>
      <c r="DY145" s="50"/>
      <c r="DZ145" s="50"/>
      <c r="EA145" s="50"/>
      <c r="EB145" s="50"/>
      <c r="EC145" s="50"/>
      <c r="ED145" s="50"/>
      <c r="EE145" s="50"/>
      <c r="EF145" s="50"/>
      <c r="EG145" s="50"/>
    </row>
    <row r="146" spans="3:137" ht="20.100000000000001" hidden="1" customHeight="1">
      <c r="C146" s="136" t="s">
        <v>284</v>
      </c>
      <c r="D146" s="58">
        <f>VLOOKUP(AL$25,$E$106:$F$117,2,FALSE)</f>
        <v>0</v>
      </c>
      <c r="E146" s="58">
        <f>IF(AL$25&gt;61,50,D146)</f>
        <v>50</v>
      </c>
      <c r="F146" s="137">
        <f>IF(AL$25&lt;54,0,D146)</f>
        <v>0</v>
      </c>
      <c r="H146" s="34">
        <f>VLOOKUP(AL$28,$I$106:$J$117,2,FALSE)</f>
        <v>0</v>
      </c>
      <c r="I146" s="58">
        <f>IF(AL$28&gt;61,50,H146)</f>
        <v>50</v>
      </c>
      <c r="J146" s="58">
        <f>IF(AL$28&lt;54,0,H146)</f>
        <v>0</v>
      </c>
      <c r="N146" s="136" t="s">
        <v>283</v>
      </c>
      <c r="O146" s="34">
        <f>VLOOKUP(AK$31,$P$105:$Q$116,2,FALSE)</f>
        <v>0</v>
      </c>
      <c r="P146" s="45">
        <f>IF(AK$31&gt;57,0,$O146)</f>
        <v>0</v>
      </c>
      <c r="Q146" s="58">
        <f>IF(AK$31&lt;50,50,$O146)</f>
        <v>0</v>
      </c>
      <c r="DG146" s="50"/>
      <c r="DH146" s="50"/>
      <c r="DI146" s="146"/>
      <c r="DJ146" s="50"/>
      <c r="DK146" s="50"/>
      <c r="DL146" s="50"/>
      <c r="DM146" s="50"/>
      <c r="DN146" s="50"/>
      <c r="DO146" s="50"/>
      <c r="DP146" s="50"/>
      <c r="DQ146" s="50"/>
      <c r="DR146" s="50"/>
      <c r="DS146" s="50"/>
      <c r="DT146" s="50"/>
      <c r="DU146" s="50"/>
      <c r="DV146" s="50"/>
      <c r="DW146" s="50"/>
      <c r="DX146" s="50"/>
      <c r="DY146" s="50"/>
      <c r="DZ146" s="50"/>
      <c r="EA146" s="50"/>
      <c r="EB146" s="50"/>
      <c r="EC146" s="50"/>
      <c r="ED146" s="50"/>
      <c r="EE146" s="50"/>
      <c r="EF146" s="50"/>
      <c r="EG146" s="50"/>
    </row>
    <row r="147" spans="3:137" ht="20.100000000000001" hidden="1" customHeight="1">
      <c r="C147" s="136" t="s">
        <v>285</v>
      </c>
      <c r="D147" s="58">
        <f>VLOOKUP(AM$25,$E$106:$F$117,2,FALSE)</f>
        <v>0</v>
      </c>
      <c r="E147" s="58">
        <f>IF(AM$25&gt;61,50,D147)</f>
        <v>50</v>
      </c>
      <c r="F147" s="137">
        <f>IF(AM$25&lt;54,0,D147)</f>
        <v>0</v>
      </c>
      <c r="H147" s="34">
        <f>VLOOKUP(AM$28,$I$106:$J$117,2,FALSE)</f>
        <v>0</v>
      </c>
      <c r="I147" s="58">
        <f>IF(AM$28&gt;61,50,H147)</f>
        <v>50</v>
      </c>
      <c r="J147" s="58">
        <f>IF(AM$28&lt;54,0,H147)</f>
        <v>0</v>
      </c>
      <c r="N147" s="136" t="s">
        <v>284</v>
      </c>
      <c r="O147" s="34">
        <f>VLOOKUP(AL$31,$P$105:$Q$116,2,FALSE)</f>
        <v>0</v>
      </c>
      <c r="P147" s="45">
        <f>IF(AL$31&gt;57,0,$O147)</f>
        <v>0</v>
      </c>
      <c r="Q147" s="58">
        <f>IF(AL$31&lt;50,50,$O147)</f>
        <v>0</v>
      </c>
      <c r="DG147" s="50"/>
      <c r="DH147" s="50"/>
      <c r="DI147" s="146"/>
      <c r="DJ147" s="50"/>
      <c r="DK147" s="50"/>
      <c r="DL147" s="50"/>
      <c r="DM147" s="50"/>
      <c r="DN147" s="50"/>
      <c r="DO147" s="50"/>
      <c r="DP147" s="50"/>
      <c r="DQ147" s="50"/>
      <c r="DR147" s="50"/>
      <c r="DS147" s="50"/>
      <c r="DT147" s="50"/>
      <c r="DU147" s="50"/>
      <c r="DV147" s="50"/>
      <c r="DW147" s="50"/>
      <c r="DX147" s="50"/>
      <c r="DY147" s="50"/>
      <c r="DZ147" s="50"/>
      <c r="EA147" s="50"/>
      <c r="EB147" s="50"/>
      <c r="EC147" s="50"/>
      <c r="ED147" s="50"/>
      <c r="EE147" s="50"/>
      <c r="EF147" s="50"/>
      <c r="EG147" s="50"/>
    </row>
    <row r="148" spans="3:137" ht="20.100000000000001" hidden="1" customHeight="1">
      <c r="C148" s="136" t="s">
        <v>286</v>
      </c>
      <c r="D148" s="58">
        <f>VLOOKUP(AN$25,$E$106:$F$117,2,FALSE)</f>
        <v>0</v>
      </c>
      <c r="E148" s="58">
        <f>IF(AN$25&gt;61,50,D148)</f>
        <v>50</v>
      </c>
      <c r="F148" s="137">
        <f>IF(AN$25&lt;54,0,D148)</f>
        <v>0</v>
      </c>
      <c r="H148" s="34">
        <f>VLOOKUP(AN$28,$I$106:$J$117,2,FALSE)</f>
        <v>0</v>
      </c>
      <c r="I148" s="58">
        <f>IF(AN$28&gt;61,50,H148)</f>
        <v>50</v>
      </c>
      <c r="J148" s="58">
        <f>IF(AN$28&lt;54,0,H148)</f>
        <v>0</v>
      </c>
      <c r="N148" s="136" t="s">
        <v>285</v>
      </c>
      <c r="O148" s="34">
        <f>VLOOKUP(AM$31,$P$105:$Q$116,2,FALSE)</f>
        <v>0</v>
      </c>
      <c r="P148" s="45">
        <f>IF(AM$31&gt;57,0,$O148)</f>
        <v>0</v>
      </c>
      <c r="Q148" s="58">
        <f>IF(AM$31&lt;50,50,$O148)</f>
        <v>0</v>
      </c>
      <c r="DG148" s="50"/>
      <c r="DH148" s="50"/>
      <c r="DI148" s="146"/>
      <c r="DJ148" s="50"/>
      <c r="DK148" s="50"/>
      <c r="DL148" s="50"/>
      <c r="DM148" s="50"/>
      <c r="DN148" s="50"/>
      <c r="DO148" s="50"/>
      <c r="DP148" s="50"/>
      <c r="DQ148" s="50"/>
      <c r="DR148" s="50"/>
      <c r="DS148" s="50"/>
      <c r="DT148" s="50"/>
      <c r="DU148" s="50"/>
      <c r="DV148" s="50"/>
      <c r="DW148" s="50"/>
      <c r="DX148" s="50"/>
      <c r="DY148" s="50"/>
      <c r="DZ148" s="50"/>
      <c r="EA148" s="50"/>
      <c r="EB148" s="50"/>
      <c r="EC148" s="50"/>
      <c r="ED148" s="50"/>
      <c r="EE148" s="50"/>
      <c r="EF148" s="50"/>
      <c r="EG148" s="50"/>
    </row>
    <row r="149" spans="3:137" ht="20.100000000000001" hidden="1" customHeight="1">
      <c r="C149" s="136" t="s">
        <v>287</v>
      </c>
      <c r="D149" s="58">
        <f>VLOOKUP(AO$25,$E$106:$F$117,2,FALSE)</f>
        <v>0</v>
      </c>
      <c r="E149" s="58">
        <f>IF(AO$25&gt;61,50,D149)</f>
        <v>50</v>
      </c>
      <c r="F149" s="137">
        <f>IF(AO$25&lt;54,0,D149)</f>
        <v>0</v>
      </c>
      <c r="H149" s="34">
        <f>VLOOKUP(AO$28,$I$106:$J$117,2,FALSE)</f>
        <v>0</v>
      </c>
      <c r="I149" s="58">
        <f>IF(AO$28&gt;61,50,H149)</f>
        <v>50</v>
      </c>
      <c r="J149" s="58">
        <f>IF(AO$28&lt;54,0,H149)</f>
        <v>0</v>
      </c>
      <c r="N149" s="136" t="s">
        <v>286</v>
      </c>
      <c r="O149" s="34">
        <f>VLOOKUP(AN$31,$P$105:$Q$116,2,FALSE)</f>
        <v>0</v>
      </c>
      <c r="P149" s="45">
        <f>IF(AN$31&gt;57,0,$O149)</f>
        <v>0</v>
      </c>
      <c r="Q149" s="58">
        <f>IF(AN$31&lt;50,50,$O149)</f>
        <v>0</v>
      </c>
      <c r="DG149" s="50"/>
      <c r="DH149" s="50"/>
      <c r="DI149" s="146"/>
      <c r="DJ149" s="50"/>
      <c r="DK149" s="50"/>
      <c r="DL149" s="50"/>
      <c r="DM149" s="50"/>
      <c r="DN149" s="50"/>
      <c r="DO149" s="50"/>
      <c r="DP149" s="50"/>
      <c r="DQ149" s="50"/>
      <c r="DR149" s="50"/>
      <c r="DS149" s="50"/>
      <c r="DT149" s="50"/>
      <c r="DU149" s="50"/>
      <c r="DV149" s="50"/>
      <c r="DW149" s="50"/>
      <c r="DX149" s="50"/>
      <c r="DY149" s="50"/>
      <c r="DZ149" s="50"/>
      <c r="EA149" s="50"/>
      <c r="EB149" s="50"/>
      <c r="EC149" s="50"/>
      <c r="ED149" s="50"/>
      <c r="EE149" s="50"/>
      <c r="EF149" s="50"/>
      <c r="EG149" s="50"/>
    </row>
    <row r="150" spans="3:137" ht="20.100000000000001" hidden="1" customHeight="1">
      <c r="C150" s="136" t="s">
        <v>288</v>
      </c>
      <c r="D150" s="58">
        <f>VLOOKUP(AP$25,$E$106:$F$117,2,FALSE)</f>
        <v>0</v>
      </c>
      <c r="E150" s="58">
        <f>IF(AP$25&gt;61,50,D150)</f>
        <v>50</v>
      </c>
      <c r="F150" s="137">
        <f>IF(AP$25&lt;54,0,D150)</f>
        <v>0</v>
      </c>
      <c r="H150" s="34">
        <f>VLOOKUP(AP$28,$I$106:$J$117,2,FALSE)</f>
        <v>0</v>
      </c>
      <c r="I150" s="58">
        <f>IF(AP$28&gt;61,50,H150)</f>
        <v>50</v>
      </c>
      <c r="J150" s="58">
        <f>IF(AP$28&lt;54,0,H150)</f>
        <v>0</v>
      </c>
      <c r="N150" s="136" t="s">
        <v>287</v>
      </c>
      <c r="O150" s="34">
        <f>VLOOKUP(AO$31,$P$105:$Q$116,2,FALSE)</f>
        <v>0</v>
      </c>
      <c r="P150" s="45">
        <f>IF(AO$31&gt;57,0,$O150)</f>
        <v>0</v>
      </c>
      <c r="Q150" s="58">
        <f>IF(AO$31&lt;50,50,$O150)</f>
        <v>0</v>
      </c>
      <c r="DG150" s="50"/>
      <c r="DH150" s="50"/>
      <c r="DI150" s="146"/>
      <c r="DJ150" s="50"/>
      <c r="DK150" s="50"/>
      <c r="DL150" s="50"/>
      <c r="DM150" s="50"/>
      <c r="DN150" s="50"/>
      <c r="DO150" s="50"/>
      <c r="DP150" s="50"/>
      <c r="DQ150" s="50"/>
      <c r="DR150" s="50"/>
      <c r="DS150" s="50"/>
      <c r="DT150" s="50"/>
      <c r="DU150" s="50"/>
      <c r="DV150" s="50"/>
      <c r="DW150" s="50"/>
      <c r="DX150" s="50"/>
      <c r="DY150" s="50"/>
      <c r="DZ150" s="50"/>
      <c r="EA150" s="50"/>
      <c r="EB150" s="50"/>
      <c r="EC150" s="50"/>
      <c r="ED150" s="50"/>
      <c r="EE150" s="50"/>
      <c r="EF150" s="50"/>
      <c r="EG150" s="50"/>
    </row>
    <row r="151" spans="3:137" ht="20.100000000000001" hidden="1" customHeight="1">
      <c r="C151" s="136" t="s">
        <v>289</v>
      </c>
      <c r="D151" s="58">
        <f>VLOOKUP(AQ$25,$E$106:$F$117,2,FALSE)</f>
        <v>0</v>
      </c>
      <c r="E151" s="58">
        <f>IF(AQ$25&gt;61,50,D151)</f>
        <v>50</v>
      </c>
      <c r="F151" s="137">
        <f>IF(AQ$25&lt;54,0,D151)</f>
        <v>0</v>
      </c>
      <c r="H151" s="34">
        <f>VLOOKUP(AQ$28,$I$106:$J$117,2,FALSE)</f>
        <v>0</v>
      </c>
      <c r="I151" s="58">
        <f>IF(AQ$28&gt;61,50,H151)</f>
        <v>50</v>
      </c>
      <c r="J151" s="58">
        <f>IF(AQ$28&lt;54,0,H151)</f>
        <v>0</v>
      </c>
      <c r="N151" s="136" t="s">
        <v>288</v>
      </c>
      <c r="O151" s="34">
        <f>VLOOKUP(AP$31,$P$105:$Q$116,2,FALSE)</f>
        <v>0</v>
      </c>
      <c r="P151" s="45">
        <f>IF(AP$31&gt;57,0,$O151)</f>
        <v>0</v>
      </c>
      <c r="Q151" s="58">
        <f>IF(AP$31&lt;50,50,$O151)</f>
        <v>0</v>
      </c>
      <c r="DG151" s="50"/>
      <c r="DH151" s="50"/>
      <c r="DI151" s="146"/>
      <c r="DJ151" s="50"/>
      <c r="DK151" s="50"/>
      <c r="DL151" s="50"/>
      <c r="DM151" s="50"/>
      <c r="DN151" s="50"/>
      <c r="DO151" s="50"/>
      <c r="DP151" s="50"/>
      <c r="DQ151" s="50"/>
      <c r="DR151" s="50"/>
      <c r="DS151" s="50"/>
      <c r="DT151" s="50"/>
      <c r="DU151" s="50"/>
      <c r="DV151" s="50"/>
      <c r="DW151" s="50"/>
      <c r="DX151" s="50"/>
      <c r="DY151" s="50"/>
      <c r="DZ151" s="50"/>
      <c r="EA151" s="50"/>
      <c r="EB151" s="50"/>
      <c r="EC151" s="50"/>
      <c r="ED151" s="50"/>
      <c r="EE151" s="50"/>
      <c r="EF151" s="50"/>
      <c r="EG151" s="50"/>
    </row>
    <row r="152" spans="3:137" ht="20.100000000000001" hidden="1" customHeight="1">
      <c r="C152" s="136" t="s">
        <v>290</v>
      </c>
      <c r="D152" s="58">
        <f>VLOOKUP(AR$25,$E$106:$F$117,2,FALSE)</f>
        <v>0</v>
      </c>
      <c r="E152" s="58">
        <f>IF(AR$25&gt;61,50,D152)</f>
        <v>50</v>
      </c>
      <c r="F152" s="137">
        <f>IF(AR$25&lt;54,0,D152)</f>
        <v>0</v>
      </c>
      <c r="H152" s="34">
        <f>VLOOKUP(AR$28,$I$106:$J$117,2,FALSE)</f>
        <v>0</v>
      </c>
      <c r="I152" s="58">
        <f>IF(AR$28&gt;61,50,H152)</f>
        <v>50</v>
      </c>
      <c r="J152" s="58">
        <f>IF(AR$28&lt;54,0,H152)</f>
        <v>0</v>
      </c>
      <c r="N152" s="136" t="s">
        <v>289</v>
      </c>
      <c r="O152" s="34">
        <f>VLOOKUP(AQ$31,$P$105:$Q$116,2,FALSE)</f>
        <v>0</v>
      </c>
      <c r="P152" s="45">
        <f>IF(AQ$31&gt;57,0,$O152)</f>
        <v>0</v>
      </c>
      <c r="Q152" s="58">
        <f>IF(AQ$31&lt;50,50,$O152)</f>
        <v>0</v>
      </c>
      <c r="DG152" s="50"/>
      <c r="DH152" s="50"/>
      <c r="DI152" s="146"/>
      <c r="DJ152" s="50"/>
      <c r="DK152" s="50"/>
      <c r="DL152" s="50"/>
      <c r="DM152" s="50"/>
      <c r="DN152" s="50"/>
      <c r="DO152" s="50"/>
      <c r="DP152" s="50"/>
      <c r="DQ152" s="50"/>
      <c r="DR152" s="50"/>
      <c r="DS152" s="50"/>
      <c r="DT152" s="50"/>
      <c r="DU152" s="50"/>
      <c r="DV152" s="50"/>
      <c r="DW152" s="50"/>
      <c r="DX152" s="50"/>
      <c r="DY152" s="50"/>
      <c r="DZ152" s="50"/>
      <c r="EA152" s="50"/>
      <c r="EB152" s="50"/>
      <c r="EC152" s="50"/>
      <c r="ED152" s="50"/>
      <c r="EE152" s="50"/>
      <c r="EF152" s="50"/>
      <c r="EG152" s="50"/>
    </row>
    <row r="153" spans="3:137" ht="20.100000000000001" hidden="1" customHeight="1">
      <c r="C153" s="136" t="s">
        <v>291</v>
      </c>
      <c r="D153" s="58">
        <f>VLOOKUP(AS$25,$E$106:$F$117,2,FALSE)</f>
        <v>0</v>
      </c>
      <c r="E153" s="58">
        <f>IF(AS$25&gt;61,50,D153)</f>
        <v>50</v>
      </c>
      <c r="F153" s="137">
        <f>IF(AS$25&lt;54,0,D153)</f>
        <v>0</v>
      </c>
      <c r="H153" s="34">
        <f>VLOOKUP(AS$28,$I$106:$J$117,2,FALSE)</f>
        <v>0</v>
      </c>
      <c r="I153" s="58">
        <f>IF(AS$28&gt;61,50,H153)</f>
        <v>50</v>
      </c>
      <c r="J153" s="58">
        <f>IF(AS$28&lt;54,0,H153)</f>
        <v>0</v>
      </c>
      <c r="N153" s="136" t="s">
        <v>290</v>
      </c>
      <c r="O153" s="34">
        <f>VLOOKUP(AR$31,$P$105:$Q$116,2,FALSE)</f>
        <v>0</v>
      </c>
      <c r="P153" s="45">
        <f>IF(AR$31&gt;57,0,$O153)</f>
        <v>0</v>
      </c>
      <c r="Q153" s="58">
        <f>IF(AR$31&lt;50,50,$O153)</f>
        <v>0</v>
      </c>
      <c r="DG153" s="50"/>
      <c r="DH153" s="50"/>
      <c r="DI153" s="146"/>
      <c r="DJ153" s="50"/>
      <c r="DK153" s="50"/>
      <c r="DL153" s="50"/>
      <c r="DM153" s="50"/>
      <c r="DN153" s="50"/>
      <c r="DO153" s="50"/>
      <c r="DP153" s="50"/>
      <c r="DQ153" s="50"/>
      <c r="DR153" s="50"/>
      <c r="DS153" s="50"/>
      <c r="DT153" s="50"/>
      <c r="DU153" s="50"/>
      <c r="DV153" s="50"/>
      <c r="DW153" s="50"/>
      <c r="DX153" s="50"/>
      <c r="DY153" s="50"/>
      <c r="DZ153" s="50"/>
      <c r="EA153" s="50"/>
      <c r="EB153" s="50"/>
      <c r="EC153" s="50"/>
      <c r="ED153" s="50"/>
      <c r="EE153" s="50"/>
      <c r="EF153" s="50"/>
      <c r="EG153" s="50"/>
    </row>
    <row r="154" spans="3:137" ht="20.100000000000001" hidden="1" customHeight="1">
      <c r="C154" s="136" t="s">
        <v>292</v>
      </c>
      <c r="D154" s="58">
        <f>VLOOKUP(AT$25,$E$106:$F$117,2,FALSE)</f>
        <v>0</v>
      </c>
      <c r="E154" s="58">
        <f>IF(AT$25&gt;61,50,D154)</f>
        <v>50</v>
      </c>
      <c r="F154" s="137">
        <f>IF(AT$25&lt;54,0,D154)</f>
        <v>0</v>
      </c>
      <c r="H154" s="34">
        <f>VLOOKUP(AT$28,$I$106:$J$117,2,FALSE)</f>
        <v>0</v>
      </c>
      <c r="I154" s="58">
        <f>IF(AT$28&gt;61,50,H154)</f>
        <v>50</v>
      </c>
      <c r="J154" s="58">
        <f>IF(AT$28&lt;54,0,H154)</f>
        <v>0</v>
      </c>
      <c r="N154" s="136" t="s">
        <v>291</v>
      </c>
      <c r="O154" s="34">
        <f>VLOOKUP(AS$31,$P$105:$Q$116,2,FALSE)</f>
        <v>0</v>
      </c>
      <c r="P154" s="45">
        <f>IF(AS$31&gt;57,0,$O154)</f>
        <v>0</v>
      </c>
      <c r="Q154" s="58">
        <f>IF(AS$31&lt;50,50,$O154)</f>
        <v>0</v>
      </c>
      <c r="DG154" s="50"/>
      <c r="DH154" s="50"/>
      <c r="DI154" s="146"/>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row>
    <row r="155" spans="3:137" ht="20.100000000000001" hidden="1" customHeight="1">
      <c r="C155" s="136" t="s">
        <v>293</v>
      </c>
      <c r="D155" s="58">
        <f>VLOOKUP(AU$25,$E$106:$F$117,2,FALSE)</f>
        <v>0</v>
      </c>
      <c r="E155" s="58">
        <f>IF(AU$25&gt;61,50,D155)</f>
        <v>50</v>
      </c>
      <c r="F155" s="137">
        <f>IF(AU$25&lt;54,0,D155)</f>
        <v>0</v>
      </c>
      <c r="H155" s="34">
        <f>VLOOKUP(AU$28,$I$106:$J$117,2,FALSE)</f>
        <v>0</v>
      </c>
      <c r="I155" s="58">
        <f>IF(AU$28&gt;61,50,H155)</f>
        <v>50</v>
      </c>
      <c r="J155" s="58">
        <f>IF(AU$28&lt;54,0,H155)</f>
        <v>0</v>
      </c>
      <c r="N155" s="136" t="s">
        <v>292</v>
      </c>
      <c r="O155" s="34">
        <f>VLOOKUP(AT$31,$P$105:$Q$116,2,FALSE)</f>
        <v>0</v>
      </c>
      <c r="P155" s="45">
        <f>IF(AT$31&gt;57,0,$O155)</f>
        <v>0</v>
      </c>
      <c r="Q155" s="58">
        <f>IF(AT$31&lt;50,50,$O155)</f>
        <v>0</v>
      </c>
      <c r="DG155" s="50"/>
      <c r="DH155" s="50"/>
      <c r="DI155" s="146"/>
      <c r="DJ155" s="50"/>
      <c r="DK155" s="50"/>
      <c r="DL155" s="50"/>
      <c r="DM155" s="50"/>
      <c r="DN155" s="50"/>
      <c r="DO155" s="50"/>
      <c r="DP155" s="50"/>
      <c r="DQ155" s="50"/>
      <c r="DR155" s="50"/>
      <c r="DS155" s="50"/>
      <c r="DT155" s="50"/>
      <c r="DU155" s="50"/>
      <c r="DV155" s="50"/>
      <c r="DW155" s="50"/>
      <c r="DX155" s="50"/>
      <c r="DY155" s="50"/>
      <c r="DZ155" s="50"/>
      <c r="EA155" s="50"/>
      <c r="EB155" s="50"/>
      <c r="EC155" s="50"/>
      <c r="ED155" s="50"/>
      <c r="EE155" s="50"/>
      <c r="EF155" s="50"/>
      <c r="EG155" s="50"/>
    </row>
    <row r="156" spans="3:137" ht="20.100000000000001" hidden="1" customHeight="1">
      <c r="C156" s="136" t="s">
        <v>294</v>
      </c>
      <c r="D156" s="58">
        <f>VLOOKUP(AV$25,$E$106:$F$117,2,FALSE)</f>
        <v>0</v>
      </c>
      <c r="E156" s="58">
        <f>IF(AX$25&gt;61,50,D156)</f>
        <v>50</v>
      </c>
      <c r="F156" s="137">
        <f>IF(AV$25&lt;54,0,D156)</f>
        <v>0</v>
      </c>
      <c r="H156" s="34">
        <f>VLOOKUP(AV$28,$I$106:$J$117,2,FALSE)</f>
        <v>0</v>
      </c>
      <c r="I156" s="58">
        <f>IF(AV$28&gt;61,50,H156)</f>
        <v>50</v>
      </c>
      <c r="J156" s="58">
        <f>IF(AV$28&lt;54,0,H156)</f>
        <v>0</v>
      </c>
      <c r="N156" s="136" t="s">
        <v>293</v>
      </c>
      <c r="O156" s="34">
        <f>VLOOKUP(AU$31,$P$105:$Q$116,2,FALSE)</f>
        <v>0</v>
      </c>
      <c r="P156" s="45">
        <f>IF(AU$31&gt;57,0,$O156)</f>
        <v>0</v>
      </c>
      <c r="Q156" s="58">
        <f>IF(AU$31&lt;50,50,$O156)</f>
        <v>0</v>
      </c>
      <c r="DG156" s="50"/>
      <c r="DH156" s="50"/>
      <c r="DI156" s="146"/>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row>
    <row r="157" spans="3:137" ht="20.100000000000001" hidden="1" customHeight="1">
      <c r="C157" s="136" t="s">
        <v>295</v>
      </c>
      <c r="D157" s="58">
        <f>VLOOKUP(AW$25,$E$106:$F$117,2,FALSE)</f>
        <v>0</v>
      </c>
      <c r="E157" s="58">
        <f>IF(AW$25&gt;61,50,D157)</f>
        <v>50</v>
      </c>
      <c r="F157" s="137">
        <f>IF(AW$25&lt;54,0,D157)</f>
        <v>0</v>
      </c>
      <c r="H157" s="34">
        <f>VLOOKUP(AW$28,$I$106:$J$117,2,FALSE)</f>
        <v>0</v>
      </c>
      <c r="I157" s="58">
        <f>IF(AW$28&gt;61,50,H157)</f>
        <v>50</v>
      </c>
      <c r="J157" s="58">
        <f>IF(AW$28&lt;54,0,H157)</f>
        <v>0</v>
      </c>
      <c r="N157" s="136" t="s">
        <v>294</v>
      </c>
      <c r="O157" s="34">
        <f>VLOOKUP(AV$31,$P$105:$Q$116,2,FALSE)</f>
        <v>0</v>
      </c>
      <c r="P157" s="45">
        <f>IF(AV$31&gt;57,0,$O157)</f>
        <v>0</v>
      </c>
      <c r="Q157" s="58">
        <f>IF(AV$31&lt;50,50,$O157)</f>
        <v>0</v>
      </c>
      <c r="DG157" s="50"/>
      <c r="DH157" s="50"/>
      <c r="DI157" s="146"/>
      <c r="DJ157" s="50"/>
      <c r="DK157" s="50"/>
      <c r="DL157" s="50"/>
      <c r="DM157" s="50"/>
      <c r="DN157" s="50"/>
      <c r="DO157" s="50"/>
      <c r="DP157" s="50"/>
      <c r="DQ157" s="50"/>
      <c r="DR157" s="50"/>
      <c r="DS157" s="50"/>
      <c r="DT157" s="50"/>
      <c r="DU157" s="50"/>
      <c r="DV157" s="50"/>
      <c r="DW157" s="50"/>
      <c r="DX157" s="50"/>
      <c r="DY157" s="50"/>
      <c r="DZ157" s="50"/>
      <c r="EA157" s="50"/>
      <c r="EB157" s="50"/>
      <c r="EC157" s="50"/>
      <c r="ED157" s="50"/>
      <c r="EE157" s="50"/>
      <c r="EF157" s="50"/>
      <c r="EG157" s="50"/>
    </row>
    <row r="158" spans="3:137" ht="20.100000000000001" hidden="1" customHeight="1">
      <c r="C158" s="136" t="s">
        <v>296</v>
      </c>
      <c r="D158" s="58">
        <f>VLOOKUP(AX$25,$E$106:$F$117,2,FALSE)</f>
        <v>0</v>
      </c>
      <c r="E158" s="58">
        <f>IF(AX$25&gt;61,50,D158)</f>
        <v>50</v>
      </c>
      <c r="F158" s="137">
        <f>IF(AX$25&lt;54,0,D158)</f>
        <v>0</v>
      </c>
      <c r="H158" s="34">
        <f>VLOOKUP(AX$28,$I$106:$J$117,2,FALSE)</f>
        <v>0</v>
      </c>
      <c r="I158" s="58">
        <f>IF(AX$28&gt;61,50,H158)</f>
        <v>50</v>
      </c>
      <c r="J158" s="58">
        <f>IF(AX$28&lt;54,0,H158)</f>
        <v>0</v>
      </c>
      <c r="N158" s="136" t="s">
        <v>295</v>
      </c>
      <c r="O158" s="34">
        <f>VLOOKUP(AW$31,$P$105:$Q$116,2,FALSE)</f>
        <v>0</v>
      </c>
      <c r="P158" s="45">
        <f>IF(AW$31&gt;57,0,$O158)</f>
        <v>0</v>
      </c>
      <c r="Q158" s="58">
        <f>IF(AW$31&lt;50,50,$O158)</f>
        <v>0</v>
      </c>
      <c r="DG158" s="50"/>
      <c r="DH158" s="50"/>
      <c r="DI158" s="146"/>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row>
    <row r="159" spans="3:137" ht="20.100000000000001" hidden="1" customHeight="1">
      <c r="C159" s="136" t="s">
        <v>297</v>
      </c>
      <c r="D159" s="58">
        <f>VLOOKUP(AY$25,$E$106:$F$117,2,FALSE)</f>
        <v>0</v>
      </c>
      <c r="E159" s="58">
        <f>IF(AY$25&gt;61,50,D159)</f>
        <v>50</v>
      </c>
      <c r="F159" s="137">
        <f>IF(AY$25&lt;54,0,D159)</f>
        <v>0</v>
      </c>
      <c r="H159" s="34">
        <f>VLOOKUP(AY$28,$I$106:$J$117,2,FALSE)</f>
        <v>0</v>
      </c>
      <c r="I159" s="58">
        <f>IF(AY$28&gt;61,50,H159)</f>
        <v>50</v>
      </c>
      <c r="J159" s="58">
        <f>IF(AY$28&lt;54,0,H159)</f>
        <v>0</v>
      </c>
      <c r="N159" s="136" t="s">
        <v>296</v>
      </c>
      <c r="O159" s="34">
        <f>VLOOKUP(AX$31,$P$105:$Q$116,2,FALSE)</f>
        <v>0</v>
      </c>
      <c r="P159" s="45">
        <f>IF(AX$31&gt;57,0,$O159)</f>
        <v>0</v>
      </c>
      <c r="Q159" s="58">
        <f>IF(AX$31&lt;50,50,$O159)</f>
        <v>0</v>
      </c>
      <c r="DG159" s="50"/>
      <c r="DH159" s="50"/>
      <c r="DI159" s="146"/>
      <c r="DJ159" s="50"/>
      <c r="DK159" s="50"/>
      <c r="DL159" s="50"/>
      <c r="DM159" s="50"/>
      <c r="DN159" s="50"/>
      <c r="DO159" s="50"/>
      <c r="DP159" s="50"/>
      <c r="DQ159" s="50"/>
      <c r="DR159" s="50"/>
      <c r="DS159" s="50"/>
      <c r="DT159" s="50"/>
      <c r="DU159" s="50"/>
      <c r="DV159" s="50"/>
      <c r="DW159" s="50"/>
      <c r="DX159" s="50"/>
      <c r="DY159" s="50"/>
      <c r="DZ159" s="50"/>
      <c r="EA159" s="50"/>
      <c r="EB159" s="50"/>
      <c r="EC159" s="50"/>
      <c r="ED159" s="50"/>
      <c r="EE159" s="50"/>
      <c r="EF159" s="50"/>
      <c r="EG159" s="50"/>
    </row>
    <row r="160" spans="3:137" ht="20.100000000000001" hidden="1" customHeight="1">
      <c r="C160" s="136" t="s">
        <v>298</v>
      </c>
      <c r="D160" s="58">
        <f>VLOOKUP(AZ$25,$E$106:$F$117,2,FALSE)</f>
        <v>0</v>
      </c>
      <c r="E160" s="58">
        <f>IF(AZ$25&gt;61,50,D160)</f>
        <v>50</v>
      </c>
      <c r="F160" s="137">
        <f>IF(AZ$25&lt;54,0,D160)</f>
        <v>0</v>
      </c>
      <c r="H160" s="34">
        <f>VLOOKUP(AZ$28,$I$106:$J$117,2,FALSE)</f>
        <v>0</v>
      </c>
      <c r="I160" s="58">
        <f>IF(AZ$28&gt;61,50,H160)</f>
        <v>50</v>
      </c>
      <c r="J160" s="58">
        <f>IF(AZ$28&lt;54,0,H160)</f>
        <v>0</v>
      </c>
      <c r="N160" s="136" t="s">
        <v>297</v>
      </c>
      <c r="O160" s="34">
        <f>VLOOKUP(AY$31,$P$105:$Q$116,2,FALSE)</f>
        <v>0</v>
      </c>
      <c r="P160" s="45">
        <f>IF(AY$31&gt;57,0,$O160)</f>
        <v>0</v>
      </c>
      <c r="Q160" s="58">
        <f>IF(AY$31&lt;50,50,$O160)</f>
        <v>0</v>
      </c>
      <c r="DG160" s="50"/>
      <c r="DH160" s="50"/>
      <c r="DI160" s="146"/>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row>
    <row r="161" spans="3:137" ht="20.100000000000001" hidden="1" customHeight="1">
      <c r="C161" s="136" t="s">
        <v>299</v>
      </c>
      <c r="D161" s="58">
        <f>VLOOKUP(BA$25,$E$106:$F$117,2,FALSE)</f>
        <v>0</v>
      </c>
      <c r="E161" s="58">
        <f>IF(BA$25&gt;61,50,D161)</f>
        <v>50</v>
      </c>
      <c r="F161" s="137">
        <f>IF(BA$25&lt;54,0,D161)</f>
        <v>0</v>
      </c>
      <c r="H161" s="34">
        <f>VLOOKUP(BA$28,$I$106:$J$117,2,FALSE)</f>
        <v>0</v>
      </c>
      <c r="I161" s="58">
        <f>IF(BA$28&gt;61,50,H161)</f>
        <v>50</v>
      </c>
      <c r="J161" s="58">
        <f>IF(BA$28&lt;54,0,H161)</f>
        <v>0</v>
      </c>
      <c r="N161" s="136" t="s">
        <v>298</v>
      </c>
      <c r="O161" s="34">
        <f>VLOOKUP(AZ$31,$P$105:$Q$116,2,FALSE)</f>
        <v>0</v>
      </c>
      <c r="P161" s="45">
        <f>IF(AZ$31&gt;57,0,$O161)</f>
        <v>0</v>
      </c>
      <c r="Q161" s="58">
        <f>IF(AZ$31&lt;50,50,$O161)</f>
        <v>0</v>
      </c>
      <c r="DG161" s="50"/>
      <c r="DH161" s="50"/>
      <c r="DI161" s="146"/>
      <c r="DJ161" s="50"/>
      <c r="DK161" s="50"/>
      <c r="DL161" s="50"/>
      <c r="DM161" s="50"/>
      <c r="DN161" s="50"/>
      <c r="DO161" s="50"/>
      <c r="DP161" s="50"/>
      <c r="DQ161" s="50"/>
      <c r="DR161" s="50"/>
      <c r="DS161" s="50"/>
      <c r="DT161" s="50"/>
      <c r="DU161" s="50"/>
      <c r="DV161" s="50"/>
      <c r="DW161" s="50"/>
      <c r="DX161" s="50"/>
      <c r="DY161" s="50"/>
      <c r="DZ161" s="50"/>
      <c r="EA161" s="50"/>
      <c r="EB161" s="50"/>
      <c r="EC161" s="50"/>
      <c r="ED161" s="50"/>
      <c r="EE161" s="50"/>
      <c r="EF161" s="50"/>
      <c r="EG161" s="50"/>
    </row>
    <row r="162" spans="3:137" ht="20.100000000000001" hidden="1" customHeight="1">
      <c r="C162" s="136" t="s">
        <v>300</v>
      </c>
      <c r="D162" s="58">
        <f>VLOOKUP(BB$25,$E$106:$F$117,2,FALSE)</f>
        <v>0</v>
      </c>
      <c r="E162" s="58">
        <f>IF(BB$25&gt;61,50,D162)</f>
        <v>50</v>
      </c>
      <c r="F162" s="137">
        <f>IF(BB$25&lt;54,0,D162)</f>
        <v>0</v>
      </c>
      <c r="H162" s="34">
        <f>VLOOKUP(BB$28,$I$106:$J$117,2,FALSE)</f>
        <v>0</v>
      </c>
      <c r="I162" s="58">
        <f>IF(BB$28&gt;61,50,H162)</f>
        <v>50</v>
      </c>
      <c r="J162" s="58">
        <f>IF(BB$28&lt;54,0,H162)</f>
        <v>0</v>
      </c>
      <c r="N162" s="136" t="s">
        <v>299</v>
      </c>
      <c r="O162" s="34">
        <f>VLOOKUP(BA$31,$P$105:$Q$116,2,FALSE)</f>
        <v>0</v>
      </c>
      <c r="P162" s="45">
        <f>IF(BA$31&gt;57,0,$O162)</f>
        <v>0</v>
      </c>
      <c r="Q162" s="58">
        <f>IF(BA$31&lt;50,50,$O162)</f>
        <v>0</v>
      </c>
      <c r="DG162" s="50"/>
      <c r="DH162" s="50"/>
      <c r="DI162" s="146"/>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row>
    <row r="163" spans="3:137" ht="20.100000000000001" hidden="1" customHeight="1">
      <c r="C163" s="136" t="s">
        <v>301</v>
      </c>
      <c r="D163" s="58">
        <f>VLOOKUP(BC$25,$E$106:$F$117,2,FALSE)</f>
        <v>0</v>
      </c>
      <c r="E163" s="58">
        <f>IF(BC$25&gt;61,50,D163)</f>
        <v>50</v>
      </c>
      <c r="F163" s="137">
        <f>IF(BC$25&lt;54,0,D163)</f>
        <v>0</v>
      </c>
      <c r="H163" s="34">
        <f>VLOOKUP(BC$28,$I$106:$J$117,2,FALSE)</f>
        <v>0</v>
      </c>
      <c r="I163" s="58">
        <f>IF(BC$28&gt;61,50,H163)</f>
        <v>50</v>
      </c>
      <c r="J163" s="58">
        <f>IF(BC$28&lt;54,0,H163)</f>
        <v>0</v>
      </c>
      <c r="N163" s="136" t="s">
        <v>300</v>
      </c>
      <c r="O163" s="34">
        <f>VLOOKUP(BB$31,$P$105:$Q$116,2,FALSE)</f>
        <v>0</v>
      </c>
      <c r="P163" s="45">
        <f>IF(BB$31&gt;57,0,$O163)</f>
        <v>0</v>
      </c>
      <c r="Q163" s="58">
        <f>IF(BB$31&lt;50,50,$O163)</f>
        <v>0</v>
      </c>
      <c r="DG163" s="50"/>
      <c r="DH163" s="50"/>
      <c r="DI163" s="146"/>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row>
    <row r="164" spans="3:137" ht="20.100000000000001" hidden="1" customHeight="1">
      <c r="C164" s="136" t="s">
        <v>302</v>
      </c>
      <c r="D164" s="58">
        <f>VLOOKUP(BD$25,$E$106:$F$117,2,FALSE)</f>
        <v>0</v>
      </c>
      <c r="E164" s="58">
        <f>IF(BD$25&gt;61,50,D164)</f>
        <v>50</v>
      </c>
      <c r="F164" s="137">
        <f>IF(BD$25&lt;54,0,D164)</f>
        <v>0</v>
      </c>
      <c r="H164" s="34">
        <f>VLOOKUP(BD$28,$I$106:$J$117,2,FALSE)</f>
        <v>0</v>
      </c>
      <c r="I164" s="58">
        <f>IF(BD$28&gt;61,50,H164)</f>
        <v>50</v>
      </c>
      <c r="J164" s="58">
        <f>IF(BD$28&lt;54,0,H164)</f>
        <v>0</v>
      </c>
      <c r="N164" s="136" t="s">
        <v>301</v>
      </c>
      <c r="O164" s="34">
        <f>VLOOKUP(BC$31,$P$105:$Q$116,2,FALSE)</f>
        <v>0</v>
      </c>
      <c r="P164" s="45">
        <f>IF(BC$31&gt;57,0,$O164)</f>
        <v>0</v>
      </c>
      <c r="Q164" s="58">
        <f>IF(BC$31&lt;50,50,$O164)</f>
        <v>0</v>
      </c>
      <c r="DG164" s="50"/>
      <c r="DH164" s="50"/>
      <c r="DI164" s="146"/>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row>
    <row r="165" spans="3:137" ht="20.100000000000001" hidden="1" customHeight="1">
      <c r="C165" s="136" t="s">
        <v>303</v>
      </c>
      <c r="D165" s="58">
        <f>VLOOKUP(BE$25,$E$106:$F$117,2,FALSE)</f>
        <v>0</v>
      </c>
      <c r="E165" s="58">
        <f>IF(BE$25&gt;61,50,D165)</f>
        <v>50</v>
      </c>
      <c r="F165" s="137">
        <f>IF(BE$25&lt;54,0,D165)</f>
        <v>0</v>
      </c>
      <c r="H165" s="34">
        <f>VLOOKUP(BE$28,$I$106:$J$117,2,FALSE)</f>
        <v>0</v>
      </c>
      <c r="I165" s="58">
        <f>IF(BE$28&gt;61,50,H165)</f>
        <v>50</v>
      </c>
      <c r="J165" s="58">
        <f>IF(BE$28&lt;54,0,H165)</f>
        <v>0</v>
      </c>
      <c r="N165" s="136" t="s">
        <v>302</v>
      </c>
      <c r="O165" s="34">
        <f>VLOOKUP(BD$31,$P$105:$Q$116,2,FALSE)</f>
        <v>0</v>
      </c>
      <c r="P165" s="45">
        <f>IF(BD$31&gt;57,0,$O165)</f>
        <v>0</v>
      </c>
      <c r="Q165" s="58">
        <f>IF(BD$31&lt;50,50,$O165)</f>
        <v>0</v>
      </c>
      <c r="DG165" s="50"/>
      <c r="DH165" s="50"/>
      <c r="DI165" s="146"/>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row>
    <row r="166" spans="3:137" ht="20.100000000000001" hidden="1" customHeight="1">
      <c r="C166" s="136" t="s">
        <v>304</v>
      </c>
      <c r="D166" s="58">
        <f>VLOOKUP(BF$25,$E$106:$F$117,2,FALSE)</f>
        <v>0</v>
      </c>
      <c r="E166" s="58">
        <f>IF(BF$25&gt;61,50,D166)</f>
        <v>50</v>
      </c>
      <c r="F166" s="137">
        <f>IF(BF$25&lt;54,0,D166)</f>
        <v>0</v>
      </c>
      <c r="H166" s="34">
        <f>VLOOKUP(BF$28,$I$106:$J$117,2,FALSE)</f>
        <v>0</v>
      </c>
      <c r="I166" s="58">
        <f>IF(BF$28&gt;61,50,H166)</f>
        <v>50</v>
      </c>
      <c r="J166" s="58">
        <f>IF(BF$28&lt;54,0,H166)</f>
        <v>0</v>
      </c>
      <c r="N166" s="136" t="s">
        <v>303</v>
      </c>
      <c r="O166" s="34">
        <f>VLOOKUP(BE$31,$P$105:$Q$116,2,FALSE)</f>
        <v>0</v>
      </c>
      <c r="P166" s="45">
        <f>IF(BE$31&gt;57,0,$O166)</f>
        <v>0</v>
      </c>
      <c r="Q166" s="58">
        <f>IF(BE$31&lt;50,50,$O166)</f>
        <v>0</v>
      </c>
      <c r="DG166" s="50"/>
      <c r="DH166" s="50"/>
      <c r="DI166" s="146"/>
      <c r="DJ166" s="50"/>
      <c r="DK166" s="50"/>
      <c r="DL166" s="50"/>
      <c r="DM166" s="50"/>
      <c r="DN166" s="50"/>
      <c r="DO166" s="50"/>
      <c r="DP166" s="50"/>
      <c r="DQ166" s="50"/>
      <c r="DR166" s="50"/>
      <c r="DS166" s="50"/>
      <c r="DT166" s="50"/>
      <c r="DU166" s="50"/>
      <c r="DV166" s="50"/>
      <c r="DW166" s="50"/>
      <c r="DX166" s="50"/>
      <c r="DY166" s="50"/>
      <c r="DZ166" s="50"/>
      <c r="EA166" s="50"/>
      <c r="EB166" s="50"/>
      <c r="EC166" s="50"/>
      <c r="ED166" s="50"/>
      <c r="EE166" s="50"/>
      <c r="EF166" s="50"/>
      <c r="EG166" s="50"/>
    </row>
    <row r="167" spans="3:137" ht="20.100000000000001" hidden="1" customHeight="1">
      <c r="C167" s="136" t="s">
        <v>305</v>
      </c>
      <c r="D167" s="58">
        <f>VLOOKUP(BG$25,$E$106:$F$117,2,FALSE)</f>
        <v>0</v>
      </c>
      <c r="E167" s="58">
        <f>IF(BG$25&gt;61,50,D167)</f>
        <v>50</v>
      </c>
      <c r="F167" s="137">
        <f>IF(BG$25&lt;54,0,D167)</f>
        <v>0</v>
      </c>
      <c r="H167" s="34">
        <f>VLOOKUP(BG$28,$I$106:$J$117,2,FALSE)</f>
        <v>0</v>
      </c>
      <c r="I167" s="58">
        <f>IF(BG$28&gt;61,50,H167)</f>
        <v>50</v>
      </c>
      <c r="J167" s="58">
        <f>IF(BG$28&lt;54,0,H167)</f>
        <v>0</v>
      </c>
      <c r="N167" s="136" t="s">
        <v>304</v>
      </c>
      <c r="O167" s="34">
        <f>VLOOKUP(BF$31,$P$105:$Q$116,2,FALSE)</f>
        <v>0</v>
      </c>
      <c r="P167" s="45">
        <f>IF(BF$31&gt;57,0,$O167)</f>
        <v>0</v>
      </c>
      <c r="Q167" s="58">
        <f>IF(BF$31&lt;50,50,$O167)</f>
        <v>0</v>
      </c>
      <c r="DG167" s="50"/>
      <c r="DH167" s="50"/>
      <c r="DI167" s="146"/>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row>
    <row r="168" spans="3:137" ht="20.100000000000001" hidden="1" customHeight="1">
      <c r="C168" s="136" t="s">
        <v>306</v>
      </c>
      <c r="D168" s="58">
        <f>VLOOKUP(BH$25,$E$106:$F$117,2,FALSE)</f>
        <v>0</v>
      </c>
      <c r="E168" s="58">
        <f>IF(BH$25&gt;61,50,D168)</f>
        <v>50</v>
      </c>
      <c r="F168" s="137">
        <f>IF(BH$25&lt;54,0,D168)</f>
        <v>0</v>
      </c>
      <c r="H168" s="34">
        <f>VLOOKUP(BH$28,$I$106:$J$117,2,FALSE)</f>
        <v>0</v>
      </c>
      <c r="I168" s="58">
        <f>IF(BH$28&gt;61,50,H168)</f>
        <v>50</v>
      </c>
      <c r="J168" s="58">
        <f>IF(BH$28&lt;54,0,H168)</f>
        <v>0</v>
      </c>
      <c r="N168" s="136" t="s">
        <v>305</v>
      </c>
      <c r="O168" s="34">
        <f>VLOOKUP(BG$31,$P$105:$Q$116,2,FALSE)</f>
        <v>0</v>
      </c>
      <c r="P168" s="45">
        <f>IF(BG$31&gt;57,0,$O168)</f>
        <v>0</v>
      </c>
      <c r="Q168" s="58">
        <f>IF(BG$31&lt;50,50,$O168)</f>
        <v>0</v>
      </c>
      <c r="DG168" s="50"/>
      <c r="DH168" s="50"/>
      <c r="DI168" s="146"/>
      <c r="DJ168" s="50"/>
      <c r="DK168" s="50"/>
      <c r="DL168" s="50"/>
      <c r="DM168" s="50"/>
      <c r="DN168" s="50"/>
      <c r="DO168" s="50"/>
      <c r="DP168" s="50"/>
      <c r="DQ168" s="50"/>
      <c r="DR168" s="50"/>
      <c r="DS168" s="50"/>
      <c r="DT168" s="50"/>
      <c r="DU168" s="50"/>
      <c r="DV168" s="50"/>
      <c r="DW168" s="50"/>
      <c r="DX168" s="50"/>
      <c r="DY168" s="50"/>
      <c r="DZ168" s="50"/>
      <c r="EA168" s="50"/>
      <c r="EB168" s="50"/>
      <c r="EC168" s="50"/>
      <c r="ED168" s="50"/>
      <c r="EE168" s="50"/>
      <c r="EF168" s="50"/>
      <c r="EG168" s="50"/>
    </row>
    <row r="169" spans="3:137" ht="20.100000000000001" hidden="1" customHeight="1">
      <c r="C169" s="136" t="s">
        <v>307</v>
      </c>
      <c r="D169" s="58">
        <f>VLOOKUP(BI$25,$E$106:$F$117,2,FALSE)</f>
        <v>0</v>
      </c>
      <c r="E169" s="58">
        <f>IF(BI$25&gt;61,50,D169)</f>
        <v>50</v>
      </c>
      <c r="F169" s="137">
        <f>IF(BI$25&lt;54,0,D169)</f>
        <v>0</v>
      </c>
      <c r="H169" s="34">
        <f>VLOOKUP(BI$28,$I$106:$J$117,2,FALSE)</f>
        <v>0</v>
      </c>
      <c r="I169" s="58">
        <f>IF(BI$28&gt;61,50,H169)</f>
        <v>50</v>
      </c>
      <c r="J169" s="58">
        <f>IF(BI$28&lt;54,0,H169)</f>
        <v>0</v>
      </c>
      <c r="N169" s="136" t="s">
        <v>306</v>
      </c>
      <c r="O169" s="34">
        <f>VLOOKUP(BH$31,$P$105:$Q$116,2,FALSE)</f>
        <v>0</v>
      </c>
      <c r="P169" s="45">
        <f>IF(BH$31&gt;57,0,$O169)</f>
        <v>0</v>
      </c>
      <c r="Q169" s="58">
        <f>IF(BH$31&lt;50,50,$O169)</f>
        <v>0</v>
      </c>
      <c r="DG169" s="50"/>
      <c r="DH169" s="50"/>
      <c r="DI169" s="146"/>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row>
    <row r="170" spans="3:137" ht="20.100000000000001" hidden="1" customHeight="1">
      <c r="C170" s="136" t="s">
        <v>308</v>
      </c>
      <c r="D170" s="58">
        <f>VLOOKUP(BJ$25,$E$106:$F$117,2,FALSE)</f>
        <v>0</v>
      </c>
      <c r="E170" s="58">
        <f>IF(BJ$25&gt;61,50,D170)</f>
        <v>50</v>
      </c>
      <c r="F170" s="137">
        <f>IF(BJ$25&lt;54,0,D170)</f>
        <v>0</v>
      </c>
      <c r="H170" s="34">
        <f>VLOOKUP(BJ$28,$I$106:$J$117,2,FALSE)</f>
        <v>0</v>
      </c>
      <c r="I170" s="58">
        <f>IF(BJ$28&gt;61,50,H170)</f>
        <v>50</v>
      </c>
      <c r="J170" s="58">
        <f>IF(BJ$28&lt;54,0,H170)</f>
        <v>0</v>
      </c>
      <c r="N170" s="136" t="s">
        <v>307</v>
      </c>
      <c r="O170" s="34">
        <f>VLOOKUP(BI$31,$P$105:$Q$116,2,FALSE)</f>
        <v>0</v>
      </c>
      <c r="P170" s="45">
        <f>IF(BI$31&gt;57,0,$O170)</f>
        <v>0</v>
      </c>
      <c r="Q170" s="58">
        <f>IF(BI$31&lt;50,50,$O170)</f>
        <v>0</v>
      </c>
      <c r="DG170" s="50"/>
      <c r="DH170" s="50"/>
      <c r="DI170" s="146"/>
      <c r="DJ170" s="50"/>
      <c r="DK170" s="50"/>
      <c r="DL170" s="50"/>
      <c r="DM170" s="50"/>
      <c r="DN170" s="50"/>
      <c r="DO170" s="50"/>
      <c r="DP170" s="50"/>
      <c r="DQ170" s="50"/>
      <c r="DR170" s="50"/>
      <c r="DS170" s="50"/>
      <c r="DT170" s="50"/>
      <c r="DU170" s="50"/>
      <c r="DV170" s="50"/>
      <c r="DW170" s="50"/>
      <c r="DX170" s="50"/>
      <c r="DY170" s="50"/>
      <c r="DZ170" s="50"/>
      <c r="EA170" s="50"/>
      <c r="EB170" s="50"/>
      <c r="EC170" s="50"/>
      <c r="ED170" s="50"/>
      <c r="EE170" s="50"/>
      <c r="EF170" s="50"/>
      <c r="EG170" s="50"/>
    </row>
    <row r="171" spans="3:137" ht="20.100000000000001" hidden="1" customHeight="1">
      <c r="C171" s="136" t="s">
        <v>309</v>
      </c>
      <c r="D171" s="58">
        <f>VLOOKUP(BK$25,$E$106:$F$117,2,FALSE)</f>
        <v>0</v>
      </c>
      <c r="E171" s="58">
        <f>IF(BK$25&gt;61,50,D171)</f>
        <v>50</v>
      </c>
      <c r="F171" s="137">
        <f>IF(BK$25&lt;54,0,D171)</f>
        <v>0</v>
      </c>
      <c r="H171" s="34">
        <f>VLOOKUP(BK$28,$I$106:$J$117,2,FALSE)</f>
        <v>0</v>
      </c>
      <c r="I171" s="58">
        <f>IF(BK$28&gt;61,50,H171)</f>
        <v>50</v>
      </c>
      <c r="J171" s="58">
        <f>IF(BK$28&lt;54,0,H171)</f>
        <v>0</v>
      </c>
      <c r="N171" s="136" t="s">
        <v>308</v>
      </c>
      <c r="O171" s="34">
        <f>VLOOKUP(BJ$31,$P$105:$Q$116,2,FALSE)</f>
        <v>0</v>
      </c>
      <c r="P171" s="45">
        <f>IF(BJ$31&gt;57,0,$O171)</f>
        <v>0</v>
      </c>
      <c r="Q171" s="58">
        <f>IF(BJ$31&lt;50,50,$O171)</f>
        <v>0</v>
      </c>
      <c r="DG171" s="50"/>
      <c r="DH171" s="50"/>
      <c r="DI171" s="146"/>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row>
    <row r="172" spans="3:137" ht="20.100000000000001" hidden="1" customHeight="1">
      <c r="C172" s="136" t="s">
        <v>310</v>
      </c>
      <c r="D172" s="58">
        <f>VLOOKUP(BL$25,$E$106:$F$117,2,FALSE)</f>
        <v>0</v>
      </c>
      <c r="E172" s="58">
        <f>IF(BL$25&gt;61,50,D172)</f>
        <v>50</v>
      </c>
      <c r="F172" s="137">
        <f>IF(BL$25&lt;54,0,D172)</f>
        <v>0</v>
      </c>
      <c r="H172" s="34">
        <f>VLOOKUP(BL$28,$I$106:$J$117,2,FALSE)</f>
        <v>0</v>
      </c>
      <c r="I172" s="58">
        <f>IF(BL$28&gt;61,50,H172)</f>
        <v>50</v>
      </c>
      <c r="J172" s="58">
        <f>IF(BL$28&lt;54,0,H172)</f>
        <v>0</v>
      </c>
      <c r="N172" s="136" t="s">
        <v>309</v>
      </c>
      <c r="O172" s="34">
        <f>VLOOKUP(BK$31,$P$105:$Q$116,2,FALSE)</f>
        <v>0</v>
      </c>
      <c r="P172" s="45">
        <f>IF(BK$31&gt;57,0,$O172)</f>
        <v>0</v>
      </c>
      <c r="Q172" s="58">
        <f>IF(BK$31&lt;50,50,$O172)</f>
        <v>0</v>
      </c>
      <c r="DG172" s="50"/>
      <c r="DH172" s="50"/>
      <c r="DI172" s="146"/>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row>
    <row r="173" spans="3:137" ht="20.100000000000001" hidden="1" customHeight="1">
      <c r="C173" s="136" t="s">
        <v>311</v>
      </c>
      <c r="D173" s="58">
        <f>VLOOKUP(BM$25,$E$106:$F$117,2,FALSE)</f>
        <v>0</v>
      </c>
      <c r="E173" s="58">
        <f>IF(BM$25&gt;61,50,D173)</f>
        <v>50</v>
      </c>
      <c r="F173" s="137">
        <f>IF(BM$25&lt;54,0,D173)</f>
        <v>0</v>
      </c>
      <c r="H173" s="34">
        <f>VLOOKUP(BM$28,$I$106:$J$117,2,FALSE)</f>
        <v>0</v>
      </c>
      <c r="I173" s="58">
        <f>IF(BM$28&gt;61,50,H173)</f>
        <v>50</v>
      </c>
      <c r="J173" s="58">
        <f>IF(BM$28&lt;54,0,H173)</f>
        <v>0</v>
      </c>
      <c r="N173" s="136" t="s">
        <v>310</v>
      </c>
      <c r="O173" s="34">
        <f>VLOOKUP(BL$31,$P$105:$Q$116,2,FALSE)</f>
        <v>0</v>
      </c>
      <c r="P173" s="45">
        <f>IF(BL$31&gt;57,0,$O173)</f>
        <v>0</v>
      </c>
      <c r="Q173" s="58">
        <f>IF(BL$31&lt;50,50,$O173)</f>
        <v>0</v>
      </c>
      <c r="DG173" s="50"/>
      <c r="DH173" s="50"/>
      <c r="DI173" s="146"/>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row>
    <row r="174" spans="3:137" ht="20.100000000000001" hidden="1" customHeight="1">
      <c r="C174" s="136" t="s">
        <v>312</v>
      </c>
      <c r="D174" s="58">
        <f>VLOOKUP(BN$25,$E$106:$F$117,2,FALSE)</f>
        <v>0</v>
      </c>
      <c r="E174" s="58">
        <f>IF(BN$25&gt;61,50,D174)</f>
        <v>50</v>
      </c>
      <c r="F174" s="137">
        <f>IF(BN$25&lt;54,0,D174)</f>
        <v>0</v>
      </c>
      <c r="H174" s="34">
        <f>VLOOKUP(BN$28,$I$106:$J$117,2,FALSE)</f>
        <v>0</v>
      </c>
      <c r="I174" s="58">
        <f>IF(BN$28&gt;61,50,H174)</f>
        <v>50</v>
      </c>
      <c r="J174" s="58">
        <f>IF(BN$28&lt;54,0,H174)</f>
        <v>0</v>
      </c>
      <c r="N174" s="136" t="s">
        <v>311</v>
      </c>
      <c r="O174" s="34">
        <f>VLOOKUP(BM$31,$P$105:$Q$116,2,FALSE)</f>
        <v>0</v>
      </c>
      <c r="P174" s="45">
        <f>IF(BM$31&gt;57,0,$O174)</f>
        <v>0</v>
      </c>
      <c r="Q174" s="58">
        <f>IF(BM$31&lt;50,50,$O174)</f>
        <v>0</v>
      </c>
      <c r="DG174" s="50"/>
      <c r="DH174" s="50"/>
      <c r="DI174" s="146"/>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row>
    <row r="175" spans="3:137" ht="20.100000000000001" hidden="1" customHeight="1">
      <c r="C175" s="136" t="s">
        <v>313</v>
      </c>
      <c r="D175" s="58">
        <f>VLOOKUP(BO$25,$E$106:$F$117,2,FALSE)</f>
        <v>0</v>
      </c>
      <c r="E175" s="58">
        <f>IF(BO$25&gt;61,50,D175)</f>
        <v>50</v>
      </c>
      <c r="F175" s="137">
        <f>IF(BO$25&lt;54,0,D175)</f>
        <v>0</v>
      </c>
      <c r="H175" s="34">
        <f>VLOOKUP(BO$28,$I$106:$J$117,2,FALSE)</f>
        <v>0</v>
      </c>
      <c r="I175" s="58">
        <f>IF(BO$28&gt;61,50,H175)</f>
        <v>50</v>
      </c>
      <c r="J175" s="58">
        <f>IF(BO$28&lt;54,0,H175)</f>
        <v>0</v>
      </c>
      <c r="N175" s="136" t="s">
        <v>312</v>
      </c>
      <c r="O175" s="34">
        <f>VLOOKUP(BN$31,$P$105:$Q$116,2,FALSE)</f>
        <v>0</v>
      </c>
      <c r="P175" s="45">
        <f>IF(BN$31&gt;57,0,$O175)</f>
        <v>0</v>
      </c>
      <c r="Q175" s="58">
        <f>IF(BN$31&lt;50,50,$O175)</f>
        <v>0</v>
      </c>
      <c r="DG175" s="50"/>
      <c r="DH175" s="50"/>
      <c r="DI175" s="146"/>
      <c r="DJ175" s="50"/>
      <c r="DK175" s="50"/>
      <c r="DL175" s="50"/>
      <c r="DM175" s="50"/>
      <c r="DN175" s="50"/>
      <c r="DO175" s="50"/>
      <c r="DP175" s="50"/>
      <c r="DQ175" s="50"/>
      <c r="DR175" s="50"/>
      <c r="DS175" s="50"/>
      <c r="DT175" s="50"/>
      <c r="DU175" s="50"/>
      <c r="DV175" s="50"/>
      <c r="DW175" s="50"/>
      <c r="DX175" s="50"/>
      <c r="DY175" s="50"/>
      <c r="DZ175" s="50"/>
      <c r="EA175" s="50"/>
      <c r="EB175" s="50"/>
      <c r="EC175" s="50"/>
      <c r="ED175" s="50"/>
      <c r="EE175" s="50"/>
      <c r="EF175" s="50"/>
      <c r="EG175" s="50"/>
    </row>
    <row r="176" spans="3:137" ht="20.100000000000001" hidden="1" customHeight="1">
      <c r="C176" s="136" t="s">
        <v>314</v>
      </c>
      <c r="D176" s="58">
        <f>VLOOKUP(BP$25,$E$106:$F$117,2,FALSE)</f>
        <v>0</v>
      </c>
      <c r="E176" s="58">
        <f>IF(BP$25&gt;61,50,D176)</f>
        <v>50</v>
      </c>
      <c r="F176" s="137">
        <f>IF(BP$25&lt;54,0,D176)</f>
        <v>0</v>
      </c>
      <c r="H176" s="34">
        <f>VLOOKUP(BP$28,$I$106:$J$117,2,FALSE)</f>
        <v>0</v>
      </c>
      <c r="I176" s="58">
        <f>IF(BP$28&gt;61,50,H176)</f>
        <v>50</v>
      </c>
      <c r="J176" s="58">
        <f>IF(BP$28&lt;54,0,H176)</f>
        <v>0</v>
      </c>
      <c r="N176" s="136" t="s">
        <v>313</v>
      </c>
      <c r="O176" s="34">
        <f>VLOOKUP(BO$31,$P$105:$Q$116,2,FALSE)</f>
        <v>0</v>
      </c>
      <c r="P176" s="45">
        <f>IF(BO$31&gt;57,0,$O176)</f>
        <v>0</v>
      </c>
      <c r="Q176" s="58">
        <f>IF(BO$31&lt;50,50,$O176)</f>
        <v>0</v>
      </c>
      <c r="DG176" s="50"/>
      <c r="DH176" s="50"/>
      <c r="DI176" s="146"/>
      <c r="DJ176" s="50"/>
      <c r="DK176" s="50"/>
      <c r="DL176" s="50"/>
      <c r="DM176" s="50"/>
      <c r="DN176" s="50"/>
      <c r="DO176" s="50"/>
      <c r="DP176" s="50"/>
      <c r="DQ176" s="50"/>
      <c r="DR176" s="50"/>
      <c r="DS176" s="50"/>
      <c r="DT176" s="50"/>
      <c r="DU176" s="50"/>
      <c r="DV176" s="50"/>
      <c r="DW176" s="50"/>
      <c r="DX176" s="50"/>
      <c r="DY176" s="50"/>
      <c r="DZ176" s="50"/>
      <c r="EA176" s="50"/>
      <c r="EB176" s="50"/>
      <c r="EC176" s="50"/>
      <c r="ED176" s="50"/>
      <c r="EE176" s="50"/>
      <c r="EF176" s="50"/>
      <c r="EG176" s="50"/>
    </row>
    <row r="177" spans="3:137" ht="20.100000000000001" hidden="1" customHeight="1">
      <c r="C177" s="136" t="s">
        <v>315</v>
      </c>
      <c r="D177" s="58">
        <f>VLOOKUP(BQ$25,$E$106:$F$117,2,FALSE)</f>
        <v>0</v>
      </c>
      <c r="E177" s="58">
        <f>IF(BQ$25&gt;61,50,D177)</f>
        <v>50</v>
      </c>
      <c r="F177" s="137">
        <f>IF(BQ$25&lt;54,0,D177)</f>
        <v>0</v>
      </c>
      <c r="H177" s="34">
        <f>VLOOKUP(BQ$28,$I$106:$J$117,2,FALSE)</f>
        <v>0</v>
      </c>
      <c r="I177" s="58">
        <f>IF(BQ$28&gt;61,50,H177)</f>
        <v>50</v>
      </c>
      <c r="J177" s="58">
        <f>IF(BQ$28&lt;54,0,H177)</f>
        <v>0</v>
      </c>
      <c r="N177" s="136" t="s">
        <v>314</v>
      </c>
      <c r="O177" s="34">
        <f>VLOOKUP(BP$31,$P$105:$Q$116,2,FALSE)</f>
        <v>0</v>
      </c>
      <c r="P177" s="45">
        <f>IF(BP$31&gt;57,0,$O177)</f>
        <v>0</v>
      </c>
      <c r="Q177" s="58">
        <f>IF(BP$31&lt;50,50,$O177)</f>
        <v>0</v>
      </c>
      <c r="DG177" s="50"/>
      <c r="DH177" s="50"/>
      <c r="DI177" s="146"/>
      <c r="DJ177" s="50"/>
      <c r="DK177" s="50"/>
      <c r="DL177" s="50"/>
      <c r="DM177" s="50"/>
      <c r="DN177" s="50"/>
      <c r="DO177" s="50"/>
      <c r="DP177" s="50"/>
      <c r="DQ177" s="50"/>
      <c r="DR177" s="50"/>
      <c r="DS177" s="50"/>
      <c r="DT177" s="50"/>
      <c r="DU177" s="50"/>
      <c r="DV177" s="50"/>
      <c r="DW177" s="50"/>
      <c r="DX177" s="50"/>
      <c r="DY177" s="50"/>
      <c r="DZ177" s="50"/>
      <c r="EA177" s="50"/>
      <c r="EB177" s="50"/>
      <c r="EC177" s="50"/>
      <c r="ED177" s="50"/>
      <c r="EE177" s="50"/>
      <c r="EF177" s="50"/>
      <c r="EG177" s="50"/>
    </row>
    <row r="178" spans="3:137" ht="20.100000000000001" hidden="1" customHeight="1">
      <c r="C178" s="136" t="s">
        <v>316</v>
      </c>
      <c r="D178" s="58">
        <f>VLOOKUP(BR$25,$E$106:$F$117,2,FALSE)</f>
        <v>0</v>
      </c>
      <c r="E178" s="58">
        <f>IF(BR$25&gt;61,50,D178)</f>
        <v>50</v>
      </c>
      <c r="F178" s="137">
        <f>IF(BR$25&lt;54,0,D178)</f>
        <v>0</v>
      </c>
      <c r="H178" s="34">
        <f>VLOOKUP(BR$28,$I$106:$J$117,2,FALSE)</f>
        <v>0</v>
      </c>
      <c r="I178" s="58">
        <f>IF(BR$28&gt;61,50,H178)</f>
        <v>50</v>
      </c>
      <c r="J178" s="58">
        <f>IF(BR$28&lt;54,0,H178)</f>
        <v>0</v>
      </c>
      <c r="N178" s="136" t="s">
        <v>315</v>
      </c>
      <c r="O178" s="34">
        <f>VLOOKUP(BQ$31,$P$105:$Q$116,2,FALSE)</f>
        <v>0</v>
      </c>
      <c r="P178" s="45">
        <f>IF(BQ$31&gt;57,0,$O178)</f>
        <v>0</v>
      </c>
      <c r="Q178" s="58">
        <f>IF(BQ$31&lt;50,50,$O178)</f>
        <v>0</v>
      </c>
      <c r="DG178" s="50"/>
      <c r="DH178" s="50"/>
      <c r="DI178" s="146"/>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row>
    <row r="179" spans="3:137" ht="20.100000000000001" hidden="1" customHeight="1">
      <c r="C179" s="136" t="s">
        <v>317</v>
      </c>
      <c r="D179" s="58">
        <f>VLOOKUP(BS$25,$E$106:$F$117,2,FALSE)</f>
        <v>0</v>
      </c>
      <c r="E179" s="58">
        <f>IF(BS$25&gt;61,50,D179)</f>
        <v>50</v>
      </c>
      <c r="F179" s="137">
        <f>IF(BS$25&lt;54,0,D179)</f>
        <v>0</v>
      </c>
      <c r="H179" s="34">
        <f>VLOOKUP(BS$28,$I$106:$J$117,2,FALSE)</f>
        <v>0</v>
      </c>
      <c r="I179" s="58">
        <f>IF(BS$28&gt;61,50,H179)</f>
        <v>50</v>
      </c>
      <c r="J179" s="58">
        <f>IF(BS$28&lt;54,0,H179)</f>
        <v>0</v>
      </c>
      <c r="N179" s="136" t="s">
        <v>316</v>
      </c>
      <c r="O179" s="34">
        <f>VLOOKUP(BR$31,$P$105:$Q$116,2,FALSE)</f>
        <v>0</v>
      </c>
      <c r="P179" s="45">
        <f>IF(BR$31&gt;57,0,$O179)</f>
        <v>0</v>
      </c>
      <c r="Q179" s="58">
        <f>IF(BR$31&lt;50,50,$O179)</f>
        <v>0</v>
      </c>
      <c r="DG179" s="50"/>
      <c r="DH179" s="50"/>
      <c r="DI179" s="146"/>
      <c r="DJ179" s="50"/>
      <c r="DK179" s="50"/>
      <c r="DL179" s="50"/>
      <c r="DM179" s="50"/>
      <c r="DN179" s="50"/>
      <c r="DO179" s="50"/>
      <c r="DP179" s="50"/>
      <c r="DQ179" s="50"/>
      <c r="DR179" s="50"/>
      <c r="DS179" s="50"/>
      <c r="DT179" s="50"/>
      <c r="DU179" s="50"/>
      <c r="DV179" s="50"/>
      <c r="DW179" s="50"/>
      <c r="DX179" s="50"/>
      <c r="DY179" s="50"/>
      <c r="DZ179" s="50"/>
      <c r="EA179" s="50"/>
      <c r="EB179" s="50"/>
      <c r="EC179" s="50"/>
      <c r="ED179" s="50"/>
      <c r="EE179" s="50"/>
      <c r="EF179" s="50"/>
      <c r="EG179" s="50"/>
    </row>
    <row r="180" spans="3:137" ht="20.100000000000001" hidden="1" customHeight="1">
      <c r="C180" s="136" t="s">
        <v>318</v>
      </c>
      <c r="D180" s="58">
        <f>VLOOKUP(BT$25,$E$106:$F$117,2,FALSE)</f>
        <v>0</v>
      </c>
      <c r="E180" s="58">
        <f>IF(BT$25&gt;61,50,D180)</f>
        <v>50</v>
      </c>
      <c r="F180" s="137">
        <f>IF(BT$25&lt;54,0,D180)</f>
        <v>0</v>
      </c>
      <c r="H180" s="34">
        <f>VLOOKUP(BT$28,$I$106:$J$117,2,FALSE)</f>
        <v>0</v>
      </c>
      <c r="I180" s="58">
        <f>IF(BT$28&gt;61,50,H180)</f>
        <v>50</v>
      </c>
      <c r="J180" s="58">
        <f>IF(BS$28&lt;54,0,H180)</f>
        <v>0</v>
      </c>
      <c r="N180" s="136" t="s">
        <v>317</v>
      </c>
      <c r="O180" s="34">
        <f>VLOOKUP(BS$31,$P$105:$Q$116,2,FALSE)</f>
        <v>0</v>
      </c>
      <c r="P180" s="45">
        <f>IF(BS$31&gt;57,0,$O180)</f>
        <v>0</v>
      </c>
      <c r="Q180" s="58">
        <f>IF(BS$31&lt;50,50,$O180)</f>
        <v>0</v>
      </c>
      <c r="DG180" s="50"/>
      <c r="DH180" s="50"/>
      <c r="DI180" s="146"/>
      <c r="DJ180" s="50"/>
      <c r="DK180" s="50"/>
      <c r="DL180" s="50"/>
      <c r="DM180" s="50"/>
      <c r="DN180" s="50"/>
      <c r="DO180" s="50"/>
      <c r="DP180" s="50"/>
      <c r="DQ180" s="50"/>
      <c r="DR180" s="50"/>
      <c r="DS180" s="50"/>
      <c r="DT180" s="50"/>
      <c r="DU180" s="50"/>
      <c r="DV180" s="50"/>
      <c r="DW180" s="50"/>
      <c r="DX180" s="50"/>
      <c r="DY180" s="50"/>
      <c r="DZ180" s="50"/>
      <c r="EA180" s="50"/>
      <c r="EB180" s="50"/>
      <c r="EC180" s="50"/>
      <c r="ED180" s="50"/>
      <c r="EE180" s="50"/>
      <c r="EF180" s="50"/>
      <c r="EG180" s="50"/>
    </row>
    <row r="181" spans="3:137" ht="20.100000000000001" hidden="1" customHeight="1">
      <c r="C181" s="136" t="s">
        <v>319</v>
      </c>
      <c r="D181" s="58">
        <f>VLOOKUP(BU$25,$E$106:$F$117,2,FALSE)</f>
        <v>0</v>
      </c>
      <c r="E181" s="58">
        <f>IF(BU$25&gt;61,50,D181)</f>
        <v>50</v>
      </c>
      <c r="F181" s="137">
        <f>IF(BU$25&lt;54,0,D181)</f>
        <v>0</v>
      </c>
      <c r="H181" s="34">
        <f>VLOOKUP(BU$28,$I$106:$J$117,2,FALSE)</f>
        <v>0</v>
      </c>
      <c r="I181" s="58">
        <f>IF(BU$28&gt;61,50,H181)</f>
        <v>50</v>
      </c>
      <c r="J181" s="58">
        <f>IF(BU$28&lt;54,0,H181)</f>
        <v>0</v>
      </c>
      <c r="N181" s="136" t="s">
        <v>318</v>
      </c>
      <c r="O181" s="34">
        <f>VLOOKUP(BT$31,$P$105:$Q$116,2,FALSE)</f>
        <v>0</v>
      </c>
      <c r="P181" s="45">
        <f>IF(BT$31&gt;57,0,$O181)</f>
        <v>0</v>
      </c>
      <c r="Q181" s="58">
        <f>IF(BT$31&lt;50,50,$O181)</f>
        <v>0</v>
      </c>
      <c r="DG181" s="50"/>
      <c r="DH181" s="50"/>
      <c r="DI181" s="146"/>
      <c r="DJ181" s="50"/>
      <c r="DK181" s="50"/>
      <c r="DL181" s="50"/>
      <c r="DM181" s="50"/>
      <c r="DN181" s="50"/>
      <c r="DO181" s="50"/>
      <c r="DP181" s="50"/>
      <c r="DQ181" s="50"/>
      <c r="DR181" s="50"/>
      <c r="DS181" s="50"/>
      <c r="DT181" s="50"/>
      <c r="DU181" s="50"/>
      <c r="DV181" s="50"/>
      <c r="DW181" s="50"/>
      <c r="DX181" s="50"/>
      <c r="DY181" s="50"/>
      <c r="DZ181" s="50"/>
      <c r="EA181" s="50"/>
      <c r="EB181" s="50"/>
      <c r="EC181" s="50"/>
      <c r="ED181" s="50"/>
      <c r="EE181" s="50"/>
      <c r="EF181" s="50"/>
      <c r="EG181" s="50"/>
    </row>
    <row r="182" spans="3:137" ht="20.100000000000001" hidden="1" customHeight="1">
      <c r="C182" s="136" t="s">
        <v>320</v>
      </c>
      <c r="D182" s="58">
        <f>VLOOKUP(BV$25,$E$106:$F$117,2,FALSE)</f>
        <v>0</v>
      </c>
      <c r="E182" s="58">
        <f>IF(BV$25&gt;61,50,D182)</f>
        <v>50</v>
      </c>
      <c r="F182" s="137">
        <f>IF(BV$25&lt;54,0,D182)</f>
        <v>0</v>
      </c>
      <c r="H182" s="34">
        <f>VLOOKUP(BV$28,$I$106:$J$117,2,FALSE)</f>
        <v>0</v>
      </c>
      <c r="I182" s="58">
        <f>IF(BV$28&gt;61,50,H182)</f>
        <v>50</v>
      </c>
      <c r="J182" s="58">
        <f>IF(BV$28&lt;54,0,H182)</f>
        <v>0</v>
      </c>
      <c r="N182" s="136" t="s">
        <v>319</v>
      </c>
      <c r="O182" s="34">
        <f>VLOOKUP(BU$31,$P$105:$Q$116,2,FALSE)</f>
        <v>0</v>
      </c>
      <c r="P182" s="45">
        <f>IF(BU$31&gt;57,0,$O182)</f>
        <v>0</v>
      </c>
      <c r="Q182" s="58">
        <f>IF(BU$31&lt;50,50,$O182)</f>
        <v>0</v>
      </c>
      <c r="DG182" s="50"/>
      <c r="DH182" s="50"/>
      <c r="DI182" s="146"/>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row>
    <row r="183" spans="3:137" ht="20.100000000000001" hidden="1" customHeight="1">
      <c r="C183" s="136" t="s">
        <v>321</v>
      </c>
      <c r="D183" s="58">
        <f>VLOOKUP(BW$25,$E$106:$F$117,2,FALSE)</f>
        <v>0</v>
      </c>
      <c r="E183" s="58">
        <f>IF(BW$25&gt;61,50,D183)</f>
        <v>50</v>
      </c>
      <c r="F183" s="137">
        <f>IF(BW$25&lt;54,0,D183)</f>
        <v>0</v>
      </c>
      <c r="H183" s="34">
        <f>VLOOKUP(BW$28,$I$106:$J$117,2,FALSE)</f>
        <v>0</v>
      </c>
      <c r="I183" s="58">
        <f>IF(BW$28&gt;61,50,H183)</f>
        <v>50</v>
      </c>
      <c r="J183" s="58">
        <f>IF(BW$28&lt;54,0,H183)</f>
        <v>0</v>
      </c>
      <c r="N183" s="136" t="s">
        <v>320</v>
      </c>
      <c r="O183" s="34">
        <f>VLOOKUP(BV$31,$P$105:$Q$116,2,FALSE)</f>
        <v>0</v>
      </c>
      <c r="P183" s="45">
        <f>IF(BV$31&gt;57,0,$O183)</f>
        <v>0</v>
      </c>
      <c r="Q183" s="58">
        <f>IF(BV$31&lt;50,50,$O183)</f>
        <v>0</v>
      </c>
      <c r="DG183" s="50"/>
      <c r="DH183" s="50"/>
      <c r="DI183" s="146"/>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row>
    <row r="184" spans="3:137" ht="20.100000000000001" hidden="1" customHeight="1">
      <c r="C184" s="136" t="s">
        <v>322</v>
      </c>
      <c r="D184" s="58">
        <f>VLOOKUP(BX$25,$E$106:$F$117,2,FALSE)</f>
        <v>0</v>
      </c>
      <c r="E184" s="58">
        <f>IF(BX$25&gt;61,50,D184)</f>
        <v>50</v>
      </c>
      <c r="F184" s="137">
        <f>IF(BX$25&lt;54,0,D184)</f>
        <v>0</v>
      </c>
      <c r="H184" s="34">
        <f>VLOOKUP(BX$28,$I$106:$J$117,2,FALSE)</f>
        <v>0</v>
      </c>
      <c r="I184" s="58">
        <f>IF(BX$28&gt;61,50,H184)</f>
        <v>50</v>
      </c>
      <c r="J184" s="58">
        <f>IF(BX$28&lt;54,0,H184)</f>
        <v>0</v>
      </c>
      <c r="N184" s="136" t="s">
        <v>321</v>
      </c>
      <c r="O184" s="34">
        <f>VLOOKUP(BW$31,$P$105:$Q$116,2,FALSE)</f>
        <v>0</v>
      </c>
      <c r="P184" s="45">
        <f>IF(BW$31&gt;57,0,$O184)</f>
        <v>0</v>
      </c>
      <c r="Q184" s="58">
        <f>IF(BW$31&lt;50,50,$O184)</f>
        <v>0</v>
      </c>
      <c r="DG184" s="50"/>
      <c r="DH184" s="50"/>
      <c r="DI184" s="146"/>
      <c r="DJ184" s="50"/>
      <c r="DK184" s="50"/>
      <c r="DL184" s="50"/>
      <c r="DM184" s="50"/>
      <c r="DN184" s="50"/>
      <c r="DO184" s="50"/>
      <c r="DP184" s="50"/>
      <c r="DQ184" s="50"/>
      <c r="DR184" s="50"/>
      <c r="DS184" s="50"/>
      <c r="DT184" s="50"/>
      <c r="DU184" s="50"/>
      <c r="DV184" s="50"/>
      <c r="DW184" s="50"/>
      <c r="DX184" s="50"/>
      <c r="DY184" s="50"/>
      <c r="DZ184" s="50"/>
      <c r="EA184" s="50"/>
      <c r="EB184" s="50"/>
      <c r="EC184" s="50"/>
      <c r="ED184" s="50"/>
      <c r="EE184" s="50"/>
      <c r="EF184" s="50"/>
      <c r="EG184" s="50"/>
    </row>
    <row r="185" spans="3:137" ht="20.100000000000001" hidden="1" customHeight="1">
      <c r="C185" s="136" t="s">
        <v>323</v>
      </c>
      <c r="D185" s="58">
        <f>VLOOKUP(BY$25,$E$106:$F$117,2,FALSE)</f>
        <v>0</v>
      </c>
      <c r="E185" s="58">
        <f>IF(BY$25&gt;61,50,D185)</f>
        <v>50</v>
      </c>
      <c r="F185" s="137">
        <f>IF(BY$25&lt;54,0,D185)</f>
        <v>0</v>
      </c>
      <c r="H185" s="34">
        <f>VLOOKUP(BY$28,$I$106:$J$117,2,FALSE)</f>
        <v>0</v>
      </c>
      <c r="I185" s="58">
        <f>IF(BY$28&gt;61,50,H185)</f>
        <v>50</v>
      </c>
      <c r="J185" s="58">
        <f>IF(BY$28&lt;54,0,H185)</f>
        <v>0</v>
      </c>
      <c r="N185" s="136" t="s">
        <v>322</v>
      </c>
      <c r="O185" s="34">
        <f>VLOOKUP(BX$31,$P$105:$Q$116,2,FALSE)</f>
        <v>0</v>
      </c>
      <c r="P185" s="45">
        <f>IF(BX$31&gt;57,0,$O185)</f>
        <v>0</v>
      </c>
      <c r="Q185" s="58">
        <f>IF(BX$31&lt;50,50,$O185)</f>
        <v>0</v>
      </c>
      <c r="DG185" s="50"/>
      <c r="DH185" s="50"/>
      <c r="DI185" s="146"/>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row>
    <row r="186" spans="3:137" ht="20.100000000000001" hidden="1" customHeight="1">
      <c r="C186" s="136" t="s">
        <v>324</v>
      </c>
      <c r="D186" s="58">
        <f>VLOOKUP(BZ$25,$E$106:$F$117,2,FALSE)</f>
        <v>0</v>
      </c>
      <c r="E186" s="58">
        <f>IF(BZ$25&gt;61,50,D186)</f>
        <v>50</v>
      </c>
      <c r="F186" s="137">
        <f>IF(BZ$25&lt;54,0,D186)</f>
        <v>0</v>
      </c>
      <c r="H186" s="34">
        <f>VLOOKUP(BZ$28,$I$106:$J$117,2,FALSE)</f>
        <v>0</v>
      </c>
      <c r="I186" s="58">
        <f>IF(BZ$28&gt;61,50,H186)</f>
        <v>50</v>
      </c>
      <c r="J186" s="58">
        <f>IF(BZ$28&lt;54,0,H186)</f>
        <v>0</v>
      </c>
      <c r="N186" s="136" t="s">
        <v>323</v>
      </c>
      <c r="O186" s="34">
        <f>VLOOKUP(BY$31,$P$105:$Q$116,2,FALSE)</f>
        <v>0</v>
      </c>
      <c r="P186" s="45">
        <f>IF(BY$31&gt;57,0,$O186)</f>
        <v>0</v>
      </c>
      <c r="Q186" s="58">
        <f>IF(BY$31&lt;50,50,$O186)</f>
        <v>0</v>
      </c>
      <c r="DG186" s="50"/>
      <c r="DH186" s="50"/>
      <c r="DI186" s="146"/>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row>
    <row r="187" spans="3:137" ht="20.100000000000001" hidden="1" customHeight="1">
      <c r="C187" s="136" t="s">
        <v>325</v>
      </c>
      <c r="D187" s="58">
        <f>VLOOKUP(CA$25,$E$106:$F$117,2,FALSE)</f>
        <v>0</v>
      </c>
      <c r="E187" s="58">
        <f>IF(CA$25&gt;61,50,D187)</f>
        <v>50</v>
      </c>
      <c r="F187" s="137">
        <f>IF(CA$25&lt;54,0,D187)</f>
        <v>0</v>
      </c>
      <c r="H187" s="34">
        <f>VLOOKUP(CA$28,$I$106:$J$117,2,FALSE)</f>
        <v>0</v>
      </c>
      <c r="I187" s="58">
        <f>IF(CA$28&gt;61,50,H187)</f>
        <v>50</v>
      </c>
      <c r="J187" s="58">
        <f>IF(CA$28&lt;54,0,H187)</f>
        <v>0</v>
      </c>
      <c r="N187" s="136" t="s">
        <v>324</v>
      </c>
      <c r="O187" s="34">
        <f>VLOOKUP(BZ$31,$P$105:$Q$116,2,FALSE)</f>
        <v>0</v>
      </c>
      <c r="P187" s="45">
        <f>IF(BZ$31&gt;57,0,$O187)</f>
        <v>0</v>
      </c>
      <c r="Q187" s="58">
        <f>IF(BZ$31&lt;50,50,$O187)</f>
        <v>0</v>
      </c>
      <c r="DG187" s="50"/>
      <c r="DH187" s="50"/>
      <c r="DI187" s="146"/>
      <c r="DJ187" s="50"/>
      <c r="DK187" s="50"/>
      <c r="DL187" s="50"/>
      <c r="DM187" s="50"/>
      <c r="DN187" s="50"/>
      <c r="DO187" s="50"/>
      <c r="DP187" s="50"/>
      <c r="DQ187" s="50"/>
      <c r="DR187" s="50"/>
      <c r="DS187" s="50"/>
      <c r="DT187" s="50"/>
      <c r="DU187" s="50"/>
      <c r="DV187" s="50"/>
      <c r="DW187" s="50"/>
      <c r="DX187" s="50"/>
      <c r="DY187" s="50"/>
      <c r="DZ187" s="50"/>
      <c r="EA187" s="50"/>
      <c r="EB187" s="50"/>
      <c r="EC187" s="50"/>
      <c r="ED187" s="50"/>
      <c r="EE187" s="50"/>
      <c r="EF187" s="50"/>
      <c r="EG187" s="50"/>
    </row>
    <row r="188" spans="3:137" ht="20.100000000000001" hidden="1" customHeight="1">
      <c r="C188" s="136" t="s">
        <v>326</v>
      </c>
      <c r="D188" s="58">
        <f>VLOOKUP(CB$25,$E$106:$F$117,2,FALSE)</f>
        <v>0</v>
      </c>
      <c r="E188" s="58">
        <f>IF(CB$25&gt;61,50,D188)</f>
        <v>50</v>
      </c>
      <c r="F188" s="137">
        <f>IF(CB$25&lt;54,0,D188)</f>
        <v>0</v>
      </c>
      <c r="H188" s="34">
        <f>VLOOKUP(CB$28,$I$106:$J$117,2,FALSE)</f>
        <v>0</v>
      </c>
      <c r="I188" s="58">
        <f>IF(CB$28&gt;61,50,H188)</f>
        <v>50</v>
      </c>
      <c r="J188" s="58">
        <f>IF(CB$28&lt;54,0,H188)</f>
        <v>0</v>
      </c>
      <c r="N188" s="136" t="s">
        <v>325</v>
      </c>
      <c r="O188" s="34">
        <f>VLOOKUP(CA$31,$P$105:$Q$116,2,FALSE)</f>
        <v>0</v>
      </c>
      <c r="P188" s="45">
        <f>IF(CA$31&gt;57,0,$O188)</f>
        <v>0</v>
      </c>
      <c r="Q188" s="58">
        <f>IF(CA$31&lt;50,50,$O188)</f>
        <v>0</v>
      </c>
      <c r="DG188" s="50"/>
      <c r="DH188" s="50"/>
      <c r="DI188" s="146"/>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row>
    <row r="189" spans="3:137" ht="20.100000000000001" hidden="1" customHeight="1">
      <c r="C189" s="136" t="s">
        <v>327</v>
      </c>
      <c r="D189" s="58">
        <f>VLOOKUP(CC$25,$E$106:$F$117,2,FALSE)</f>
        <v>0</v>
      </c>
      <c r="E189" s="58">
        <f>IF(CC$25&gt;61,50,D189)</f>
        <v>50</v>
      </c>
      <c r="F189" s="137">
        <f>IF(CC$25&lt;54,0,D189)</f>
        <v>0</v>
      </c>
      <c r="H189" s="34">
        <f>VLOOKUP(CC$28,$I$106:$J$117,2,FALSE)</f>
        <v>0</v>
      </c>
      <c r="I189" s="58">
        <f>IF(CC$28&gt;61,50,H189)</f>
        <v>50</v>
      </c>
      <c r="J189" s="58">
        <f>IF(CC$28&lt;54,0,H189)</f>
        <v>0</v>
      </c>
      <c r="N189" s="136" t="s">
        <v>326</v>
      </c>
      <c r="O189" s="34">
        <f>VLOOKUP(CB$31,$P$105:$Q$116,2,FALSE)</f>
        <v>0</v>
      </c>
      <c r="P189" s="45">
        <f>IF(CB$31&gt;57,0,$O189)</f>
        <v>0</v>
      </c>
      <c r="Q189" s="58">
        <f>IF(CB$31&lt;50,50,$O189)</f>
        <v>0</v>
      </c>
      <c r="DG189" s="50"/>
      <c r="DH189" s="50"/>
      <c r="DI189" s="146"/>
      <c r="DJ189" s="50"/>
      <c r="DK189" s="50"/>
      <c r="DL189" s="50"/>
      <c r="DM189" s="50"/>
      <c r="DN189" s="50"/>
      <c r="DO189" s="50"/>
      <c r="DP189" s="50"/>
      <c r="DQ189" s="50"/>
      <c r="DR189" s="50"/>
      <c r="DS189" s="50"/>
      <c r="DT189" s="50"/>
      <c r="DU189" s="50"/>
      <c r="DV189" s="50"/>
      <c r="DW189" s="50"/>
      <c r="DX189" s="50"/>
      <c r="DY189" s="50"/>
      <c r="DZ189" s="50"/>
      <c r="EA189" s="50"/>
      <c r="EB189" s="50"/>
      <c r="EC189" s="50"/>
      <c r="ED189" s="50"/>
      <c r="EE189" s="50"/>
      <c r="EF189" s="50"/>
      <c r="EG189" s="50"/>
    </row>
    <row r="190" spans="3:137" ht="20.100000000000001" hidden="1" customHeight="1">
      <c r="C190" s="136" t="s">
        <v>328</v>
      </c>
      <c r="D190" s="58">
        <f>VLOOKUP(CD$25,$E$106:$F$117,2,FALSE)</f>
        <v>0</v>
      </c>
      <c r="E190" s="58">
        <f>IF(CD$25&gt;61,50,D190)</f>
        <v>50</v>
      </c>
      <c r="F190" s="137">
        <f>IF(CD$25&lt;54,0,D190)</f>
        <v>0</v>
      </c>
      <c r="H190" s="34">
        <f>VLOOKUP(CD$28,$I$106:$J$117,2,FALSE)</f>
        <v>0</v>
      </c>
      <c r="I190" s="58">
        <f>IF(CD$28&gt;61,50,H190)</f>
        <v>50</v>
      </c>
      <c r="J190" s="58">
        <f>IF(CD$28&lt;54,0,H190)</f>
        <v>0</v>
      </c>
      <c r="N190" s="136" t="s">
        <v>327</v>
      </c>
      <c r="O190" s="34">
        <f>VLOOKUP(CC$31,$P$105:$Q$116,2,FALSE)</f>
        <v>0</v>
      </c>
      <c r="P190" s="45">
        <f>IF(CC$31&gt;57,0,$O190)</f>
        <v>0</v>
      </c>
      <c r="Q190" s="58">
        <f>IF(CC$31&lt;50,50,$O190)</f>
        <v>0</v>
      </c>
      <c r="DG190" s="50"/>
      <c r="DH190" s="50"/>
      <c r="DI190" s="146"/>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row>
    <row r="191" spans="3:137" ht="20.100000000000001" hidden="1" customHeight="1">
      <c r="C191" s="136" t="s">
        <v>329</v>
      </c>
      <c r="D191" s="58">
        <f>VLOOKUP(CE$25,$E$106:$F$117,2,FALSE)</f>
        <v>0</v>
      </c>
      <c r="E191" s="58">
        <f>IF(CE$25&gt;61,50,D191)</f>
        <v>50</v>
      </c>
      <c r="F191" s="137">
        <f>IF(CE$25&lt;54,0,D191)</f>
        <v>0</v>
      </c>
      <c r="H191" s="34">
        <f>VLOOKUP(CE$28,$I$106:$J$117,2,FALSE)</f>
        <v>0</v>
      </c>
      <c r="I191" s="58">
        <f>IF(CE$28&gt;61,50,H191)</f>
        <v>50</v>
      </c>
      <c r="J191" s="58">
        <f>IF(CE$28&lt;54,0,H191)</f>
        <v>0</v>
      </c>
      <c r="N191" s="136" t="s">
        <v>328</v>
      </c>
      <c r="O191" s="34">
        <f>VLOOKUP(CD$31,$P$105:$Q$116,2,FALSE)</f>
        <v>0</v>
      </c>
      <c r="P191" s="45">
        <f>IF(CD$31&gt;57,0,$O191)</f>
        <v>0</v>
      </c>
      <c r="Q191" s="58">
        <f>IF(CD$31&lt;50,50,$O191)</f>
        <v>0</v>
      </c>
      <c r="DG191" s="50"/>
      <c r="DH191" s="50"/>
      <c r="DI191" s="146"/>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row>
    <row r="192" spans="3:137" ht="20.100000000000001" hidden="1" customHeight="1">
      <c r="C192" s="136" t="s">
        <v>330</v>
      </c>
      <c r="D192" s="58">
        <f>VLOOKUP(CF$25,$E$106:$F$117,2,FALSE)</f>
        <v>0</v>
      </c>
      <c r="E192" s="58">
        <f>IF(CF$25&gt;61,50,D192)</f>
        <v>50</v>
      </c>
      <c r="F192" s="137">
        <f>IF(CF$25&lt;54,0,D192)</f>
        <v>0</v>
      </c>
      <c r="H192" s="34">
        <f>VLOOKUP(CF$28,$I$106:$J$117,2,FALSE)</f>
        <v>0</v>
      </c>
      <c r="I192" s="58">
        <f>IF(CF$28&gt;61,50,H192)</f>
        <v>50</v>
      </c>
      <c r="J192" s="58">
        <f>IF(CF$28&lt;54,0,H192)</f>
        <v>0</v>
      </c>
      <c r="N192" s="136" t="s">
        <v>329</v>
      </c>
      <c r="O192" s="34">
        <f>VLOOKUP(CE$31,$P$105:$Q$116,2,FALSE)</f>
        <v>0</v>
      </c>
      <c r="P192" s="45">
        <f>IF(CE$31&gt;57,0,$O192)</f>
        <v>0</v>
      </c>
      <c r="Q192" s="58">
        <f>IF(CE$31&lt;50,50,$O192)</f>
        <v>0</v>
      </c>
      <c r="DG192" s="50"/>
      <c r="DH192" s="50"/>
      <c r="DI192" s="146"/>
      <c r="DJ192" s="50"/>
      <c r="DK192" s="50"/>
      <c r="DL192" s="50"/>
      <c r="DM192" s="50"/>
      <c r="DN192" s="50"/>
      <c r="DO192" s="50"/>
      <c r="DP192" s="50"/>
      <c r="DQ192" s="50"/>
      <c r="DR192" s="50"/>
      <c r="DS192" s="50"/>
      <c r="DT192" s="50"/>
      <c r="DU192" s="50"/>
      <c r="DV192" s="50"/>
      <c r="DW192" s="50"/>
      <c r="DX192" s="50"/>
      <c r="DY192" s="50"/>
      <c r="DZ192" s="50"/>
      <c r="EA192" s="50"/>
      <c r="EB192" s="50"/>
      <c r="EC192" s="50"/>
      <c r="ED192" s="50"/>
      <c r="EE192" s="50"/>
      <c r="EF192" s="50"/>
      <c r="EG192" s="50"/>
    </row>
    <row r="193" spans="3:137" ht="20.100000000000001" hidden="1" customHeight="1">
      <c r="C193" s="136" t="s">
        <v>331</v>
      </c>
      <c r="D193" s="58">
        <f>VLOOKUP(CG$25,$E$106:$F$117,2,FALSE)</f>
        <v>0</v>
      </c>
      <c r="E193" s="58">
        <f>IF(CG$25&gt;61,50,D193)</f>
        <v>50</v>
      </c>
      <c r="F193" s="137">
        <f>IF(CG$25&lt;54,0,D193)</f>
        <v>0</v>
      </c>
      <c r="H193" s="34">
        <f>VLOOKUP(CG$28,$I$106:$J$117,2,FALSE)</f>
        <v>0</v>
      </c>
      <c r="I193" s="58">
        <f>IF(CG$28&gt;61,50,H193)</f>
        <v>50</v>
      </c>
      <c r="J193" s="58">
        <f>IF(CG$28&lt;54,0,H193)</f>
        <v>0</v>
      </c>
      <c r="N193" s="136" t="s">
        <v>330</v>
      </c>
      <c r="O193" s="34">
        <f>VLOOKUP(CF$31,$P$105:$Q$116,2,FALSE)</f>
        <v>0</v>
      </c>
      <c r="P193" s="45">
        <f>IF(CF$31&gt;57,0,$O193)</f>
        <v>0</v>
      </c>
      <c r="Q193" s="58">
        <f>IF(CF$31&lt;50,50,$O193)</f>
        <v>0</v>
      </c>
      <c r="DG193" s="50"/>
      <c r="DH193" s="50"/>
      <c r="DI193" s="146"/>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row>
    <row r="194" spans="3:137" ht="20.100000000000001" hidden="1" customHeight="1">
      <c r="C194" s="136" t="s">
        <v>332</v>
      </c>
      <c r="D194" s="58">
        <f>VLOOKUP(CH$25,$E$106:$F$117,2,FALSE)</f>
        <v>0</v>
      </c>
      <c r="E194" s="58">
        <f>IF(CH$25&gt;61,50,D194)</f>
        <v>50</v>
      </c>
      <c r="F194" s="137">
        <f>IF(CH$25&lt;54,0,D194)</f>
        <v>0</v>
      </c>
      <c r="H194" s="34">
        <f>VLOOKUP(CH$28,$I$106:$J$117,2,FALSE)</f>
        <v>0</v>
      </c>
      <c r="I194" s="58">
        <f>IF(CH$28&gt;61,50,H194)</f>
        <v>50</v>
      </c>
      <c r="J194" s="58">
        <f>IF(CH$28&lt;54,0,H194)</f>
        <v>0</v>
      </c>
      <c r="N194" s="136" t="s">
        <v>331</v>
      </c>
      <c r="O194" s="34">
        <f>VLOOKUP(CG$31,$P$105:$Q$116,2,FALSE)</f>
        <v>0</v>
      </c>
      <c r="P194" s="45">
        <f>IF(CG$31&gt;57,0,$O194)</f>
        <v>0</v>
      </c>
      <c r="Q194" s="58">
        <f>IF(CG$31&lt;50,50,$O194)</f>
        <v>0</v>
      </c>
      <c r="DG194" s="50"/>
      <c r="DH194" s="50"/>
      <c r="DI194" s="146"/>
      <c r="DJ194" s="50"/>
      <c r="DK194" s="50"/>
      <c r="DL194" s="50"/>
      <c r="DM194" s="50"/>
      <c r="DN194" s="50"/>
      <c r="DO194" s="50"/>
      <c r="DP194" s="50"/>
      <c r="DQ194" s="50"/>
      <c r="DR194" s="50"/>
      <c r="DS194" s="50"/>
      <c r="DT194" s="50"/>
      <c r="DU194" s="50"/>
      <c r="DV194" s="50"/>
      <c r="DW194" s="50"/>
      <c r="DX194" s="50"/>
      <c r="DY194" s="50"/>
      <c r="DZ194" s="50"/>
      <c r="EA194" s="50"/>
      <c r="EB194" s="50"/>
      <c r="EC194" s="50"/>
      <c r="ED194" s="50"/>
      <c r="EE194" s="50"/>
      <c r="EF194" s="50"/>
      <c r="EG194" s="50"/>
    </row>
    <row r="195" spans="3:137" ht="20.100000000000001" hidden="1" customHeight="1">
      <c r="C195" s="136" t="s">
        <v>333</v>
      </c>
      <c r="D195" s="58">
        <f>VLOOKUP(CI$25,$E$106:$F$117,2,FALSE)</f>
        <v>0</v>
      </c>
      <c r="E195" s="58">
        <f>IF(CI$25&gt;61,50,D195)</f>
        <v>50</v>
      </c>
      <c r="F195" s="137">
        <f>IF(CI$25&lt;54,0,D195)</f>
        <v>0</v>
      </c>
      <c r="H195" s="34">
        <f>VLOOKUP(CI$28,$I$106:$J$117,2,FALSE)</f>
        <v>0</v>
      </c>
      <c r="I195" s="58">
        <f>IF(CI$28&gt;61,50,H195)</f>
        <v>50</v>
      </c>
      <c r="J195" s="58">
        <f>IF(CI$28&lt;54,0,H195)</f>
        <v>0</v>
      </c>
      <c r="N195" s="136" t="s">
        <v>332</v>
      </c>
      <c r="O195" s="34">
        <f>VLOOKUP(CH$31,$P$105:$Q$116,2,FALSE)</f>
        <v>0</v>
      </c>
      <c r="P195" s="45">
        <f>IF(CH$31&gt;57,0,$O195)</f>
        <v>0</v>
      </c>
      <c r="Q195" s="58">
        <f>IF(CH$31&lt;50,50,$O195)</f>
        <v>0</v>
      </c>
      <c r="DG195" s="50"/>
      <c r="DH195" s="50"/>
      <c r="DI195" s="146"/>
      <c r="DJ195" s="50"/>
      <c r="DK195" s="50"/>
      <c r="DL195" s="50"/>
      <c r="DM195" s="50"/>
      <c r="DN195" s="50"/>
      <c r="DO195" s="50"/>
      <c r="DP195" s="50"/>
      <c r="DQ195" s="50"/>
      <c r="DR195" s="50"/>
      <c r="DS195" s="50"/>
      <c r="DT195" s="50"/>
      <c r="DU195" s="50"/>
      <c r="DV195" s="50"/>
      <c r="DW195" s="50"/>
      <c r="DX195" s="50"/>
      <c r="DY195" s="50"/>
      <c r="DZ195" s="50"/>
      <c r="EA195" s="50"/>
      <c r="EB195" s="50"/>
      <c r="EC195" s="50"/>
      <c r="ED195" s="50"/>
      <c r="EE195" s="50"/>
      <c r="EF195" s="50"/>
      <c r="EG195" s="50"/>
    </row>
    <row r="196" spans="3:137" ht="20.100000000000001" hidden="1" customHeight="1">
      <c r="C196" s="136" t="s">
        <v>334</v>
      </c>
      <c r="D196" s="58">
        <f>VLOOKUP(CJ$25,$E$106:$F$117,2,FALSE)</f>
        <v>0</v>
      </c>
      <c r="E196" s="58">
        <f>IF(CJ$25&gt;61,50,D196)</f>
        <v>50</v>
      </c>
      <c r="F196" s="137">
        <f>IF(CJ$25&lt;54,0,D196)</f>
        <v>0</v>
      </c>
      <c r="H196" s="34">
        <f>VLOOKUP(CJ$28,$I$106:$J$117,2,FALSE)</f>
        <v>0</v>
      </c>
      <c r="I196" s="58">
        <f>IF(CJ$28&gt;61,50,H196)</f>
        <v>50</v>
      </c>
      <c r="J196" s="58">
        <f>IF(CJ$28&lt;54,0,H196)</f>
        <v>0</v>
      </c>
      <c r="N196" s="136" t="s">
        <v>333</v>
      </c>
      <c r="O196" s="34">
        <f>VLOOKUP(CI$31,$P$105:$Q$116,2,FALSE)</f>
        <v>0</v>
      </c>
      <c r="P196" s="45">
        <f>IF(CI$31&gt;57,0,$O196)</f>
        <v>0</v>
      </c>
      <c r="Q196" s="58">
        <f>IF(CI$31&lt;50,50,$O196)</f>
        <v>0</v>
      </c>
      <c r="DG196" s="50"/>
      <c r="DH196" s="50"/>
      <c r="DI196" s="146"/>
      <c r="DJ196" s="50"/>
      <c r="DK196" s="50"/>
      <c r="DL196" s="50"/>
      <c r="DM196" s="50"/>
      <c r="DN196" s="50"/>
      <c r="DO196" s="50"/>
      <c r="DP196" s="50"/>
      <c r="DQ196" s="50"/>
      <c r="DR196" s="50"/>
      <c r="DS196" s="50"/>
      <c r="DT196" s="50"/>
      <c r="DU196" s="50"/>
      <c r="DV196" s="50"/>
      <c r="DW196" s="50"/>
      <c r="DX196" s="50"/>
      <c r="DY196" s="50"/>
      <c r="DZ196" s="50"/>
      <c r="EA196" s="50"/>
      <c r="EB196" s="50"/>
      <c r="EC196" s="50"/>
      <c r="ED196" s="50"/>
      <c r="EE196" s="50"/>
      <c r="EF196" s="50"/>
      <c r="EG196" s="50"/>
    </row>
    <row r="197" spans="3:137" ht="20.100000000000001" hidden="1" customHeight="1">
      <c r="C197" s="136" t="s">
        <v>335</v>
      </c>
      <c r="D197" s="58">
        <f>VLOOKUP(CK$25,$E$106:$F$117,2,FALSE)</f>
        <v>0</v>
      </c>
      <c r="E197" s="58">
        <f>IF(CK$25&gt;61,50,D197)</f>
        <v>50</v>
      </c>
      <c r="F197" s="137">
        <f>IF(CK$25&lt;54,0,D197)</f>
        <v>0</v>
      </c>
      <c r="H197" s="34">
        <f>VLOOKUP(CK$28,$I$106:$J$117,2,FALSE)</f>
        <v>0</v>
      </c>
      <c r="I197" s="58">
        <f>IF(CK$28&gt;61,50,H197)</f>
        <v>50</v>
      </c>
      <c r="J197" s="58">
        <f>IF(CK$28&lt;54,0,H197)</f>
        <v>0</v>
      </c>
      <c r="N197" s="136" t="s">
        <v>334</v>
      </c>
      <c r="O197" s="34">
        <f>VLOOKUP(CJ$31,$P$105:$Q$116,2,FALSE)</f>
        <v>0</v>
      </c>
      <c r="P197" s="45">
        <f>IF(CJ$31&gt;57,0,$O197)</f>
        <v>0</v>
      </c>
      <c r="Q197" s="58">
        <f>IF(CJ$31&lt;50,50,$O197)</f>
        <v>0</v>
      </c>
      <c r="DG197" s="50"/>
      <c r="DH197" s="50"/>
      <c r="DI197" s="146"/>
      <c r="DJ197" s="50"/>
      <c r="DK197" s="50"/>
      <c r="DL197" s="50"/>
      <c r="DM197" s="50"/>
      <c r="DN197" s="50"/>
      <c r="DO197" s="50"/>
      <c r="DP197" s="50"/>
      <c r="DQ197" s="50"/>
      <c r="DR197" s="50"/>
      <c r="DS197" s="50"/>
      <c r="DT197" s="50"/>
      <c r="DU197" s="50"/>
      <c r="DV197" s="50"/>
      <c r="DW197" s="50"/>
      <c r="DX197" s="50"/>
      <c r="DY197" s="50"/>
      <c r="DZ197" s="50"/>
      <c r="EA197" s="50"/>
      <c r="EB197" s="50"/>
      <c r="EC197" s="50"/>
      <c r="ED197" s="50"/>
      <c r="EE197" s="50"/>
      <c r="EF197" s="50"/>
      <c r="EG197" s="50"/>
    </row>
    <row r="198" spans="3:137" ht="20.100000000000001" hidden="1" customHeight="1">
      <c r="C198" s="136" t="s">
        <v>336</v>
      </c>
      <c r="D198" s="58">
        <f>VLOOKUP(CL$25,$E$106:$F$117,2,FALSE)</f>
        <v>0</v>
      </c>
      <c r="E198" s="58">
        <f>IF(CL$25&gt;61,50,D198)</f>
        <v>50</v>
      </c>
      <c r="F198" s="137">
        <f>IF(CL$25&lt;54,0,D198)</f>
        <v>0</v>
      </c>
      <c r="H198" s="34">
        <f>VLOOKUP(CL$28,$I$106:$J$117,2,FALSE)</f>
        <v>0</v>
      </c>
      <c r="I198" s="58">
        <f>IF(CL$28&gt;61,50,H198)</f>
        <v>50</v>
      </c>
      <c r="J198" s="58">
        <f>IF(CL$28&lt;54,0,H198)</f>
        <v>0</v>
      </c>
      <c r="N198" s="136" t="s">
        <v>335</v>
      </c>
      <c r="O198" s="34">
        <f>VLOOKUP(CK$31,$P$105:$Q$116,2,FALSE)</f>
        <v>0</v>
      </c>
      <c r="P198" s="45">
        <f>IF(CK$31&gt;57,0,$O198)</f>
        <v>0</v>
      </c>
      <c r="Q198" s="58">
        <f>IF(CK$31&lt;50,50,$O198)</f>
        <v>0</v>
      </c>
      <c r="DG198" s="50"/>
      <c r="DH198" s="50"/>
      <c r="DI198" s="146"/>
      <c r="DJ198" s="50"/>
      <c r="DK198" s="50"/>
      <c r="DL198" s="50"/>
      <c r="DM198" s="50"/>
      <c r="DN198" s="50"/>
      <c r="DO198" s="50"/>
      <c r="DP198" s="50"/>
      <c r="DQ198" s="50"/>
      <c r="DR198" s="50"/>
      <c r="DS198" s="50"/>
      <c r="DT198" s="50"/>
      <c r="DU198" s="50"/>
      <c r="DV198" s="50"/>
      <c r="DW198" s="50"/>
      <c r="DX198" s="50"/>
      <c r="DY198" s="50"/>
      <c r="DZ198" s="50"/>
      <c r="EA198" s="50"/>
      <c r="EB198" s="50"/>
      <c r="EC198" s="50"/>
      <c r="ED198" s="50"/>
      <c r="EE198" s="50"/>
      <c r="EF198" s="50"/>
      <c r="EG198" s="50"/>
    </row>
    <row r="199" spans="3:137" ht="20.100000000000001" hidden="1" customHeight="1">
      <c r="C199" s="136" t="s">
        <v>337</v>
      </c>
      <c r="D199" s="58">
        <f>VLOOKUP(CM$25,$E$106:$F$117,2,FALSE)</f>
        <v>0</v>
      </c>
      <c r="E199" s="58">
        <f>IF(CM$25&gt;61,50,D199)</f>
        <v>50</v>
      </c>
      <c r="F199" s="137">
        <f>IF(CM$25&lt;54,0,D199)</f>
        <v>0</v>
      </c>
      <c r="H199" s="34">
        <f>VLOOKUP(CM$28,$I$106:$J$117,2,FALSE)</f>
        <v>0</v>
      </c>
      <c r="I199" s="58">
        <f>IF(CM$28&gt;61,50,H199)</f>
        <v>50</v>
      </c>
      <c r="J199" s="58">
        <f>IF(CM$28&lt;54,0,H199)</f>
        <v>0</v>
      </c>
      <c r="N199" s="136" t="s">
        <v>336</v>
      </c>
      <c r="O199" s="34">
        <f>VLOOKUP(CL$31,$P$105:$Q$116,2,FALSE)</f>
        <v>0</v>
      </c>
      <c r="P199" s="45">
        <f>IF(CL$31&gt;57,0,$O199)</f>
        <v>0</v>
      </c>
      <c r="Q199" s="58">
        <f>IF(CL$31&lt;50,50,$O199)</f>
        <v>0</v>
      </c>
      <c r="DG199" s="50"/>
      <c r="DH199" s="50"/>
      <c r="DI199" s="146"/>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row>
    <row r="200" spans="3:137" ht="20.100000000000001" hidden="1" customHeight="1">
      <c r="C200" s="136" t="s">
        <v>338</v>
      </c>
      <c r="D200" s="58">
        <f>VLOOKUP(CN$25,$E$106:$F$117,2,FALSE)</f>
        <v>0</v>
      </c>
      <c r="E200" s="58">
        <f>IF(CN$25&gt;61,50,D200)</f>
        <v>50</v>
      </c>
      <c r="F200" s="137">
        <f>IF(CN$25&lt;54,0,D200)</f>
        <v>0</v>
      </c>
      <c r="H200" s="34">
        <f>VLOOKUP(CN$28,$I$106:$J$117,2,FALSE)</f>
        <v>0</v>
      </c>
      <c r="I200" s="58">
        <f>IF(CN$28&gt;61,50,H200)</f>
        <v>50</v>
      </c>
      <c r="J200" s="58">
        <f>IF(CN$28&lt;54,0,H200)</f>
        <v>0</v>
      </c>
      <c r="N200" s="136" t="s">
        <v>337</v>
      </c>
      <c r="O200" s="34">
        <f>VLOOKUP(CM$31,$P$105:$Q$116,2,FALSE)</f>
        <v>0</v>
      </c>
      <c r="P200" s="45">
        <f>IF(CM$31&gt;57,0,$O200)</f>
        <v>0</v>
      </c>
      <c r="Q200" s="58">
        <f>IF(CM$31&lt;50,50,$O200)</f>
        <v>0</v>
      </c>
      <c r="DG200" s="50"/>
      <c r="DH200" s="50"/>
      <c r="DI200" s="146"/>
      <c r="DJ200" s="50"/>
      <c r="DK200" s="50"/>
      <c r="DL200" s="50"/>
      <c r="DM200" s="50"/>
      <c r="DN200" s="50"/>
      <c r="DO200" s="50"/>
      <c r="DP200" s="50"/>
      <c r="DQ200" s="50"/>
      <c r="DR200" s="50"/>
      <c r="DS200" s="50"/>
      <c r="DT200" s="50"/>
      <c r="DU200" s="50"/>
      <c r="DV200" s="50"/>
      <c r="DW200" s="50"/>
      <c r="DX200" s="50"/>
      <c r="DY200" s="50"/>
      <c r="DZ200" s="50"/>
      <c r="EA200" s="50"/>
      <c r="EB200" s="50"/>
      <c r="EC200" s="50"/>
      <c r="ED200" s="50"/>
      <c r="EE200" s="50"/>
      <c r="EF200" s="50"/>
      <c r="EG200" s="50"/>
    </row>
    <row r="201" spans="3:137" ht="20.100000000000001" hidden="1" customHeight="1">
      <c r="C201" s="136" t="s">
        <v>339</v>
      </c>
      <c r="D201" s="58">
        <f>VLOOKUP(CO$25,$E$106:$F$117,2,FALSE)</f>
        <v>0</v>
      </c>
      <c r="E201" s="58">
        <f>IF(CO$25&gt;61,50,D201)</f>
        <v>50</v>
      </c>
      <c r="F201" s="137">
        <f>IF(CO$25&lt;54,0,D201)</f>
        <v>0</v>
      </c>
      <c r="H201" s="34">
        <f>VLOOKUP(CO$28,$I$106:$J$117,2,FALSE)</f>
        <v>0</v>
      </c>
      <c r="I201" s="58">
        <f>IF(CO$28&gt;61,50,H201)</f>
        <v>50</v>
      </c>
      <c r="J201" s="58">
        <f>IF(CO$28&lt;54,0,H201)</f>
        <v>0</v>
      </c>
      <c r="N201" s="136" t="s">
        <v>338</v>
      </c>
      <c r="O201" s="34">
        <f>VLOOKUP(CN$31,$P$105:$Q$116,2,FALSE)</f>
        <v>0</v>
      </c>
      <c r="P201" s="45">
        <f>IF(CN$31&gt;57,0,$O201)</f>
        <v>0</v>
      </c>
      <c r="Q201" s="58">
        <f>IF(CN$31&lt;50,50,$O201)</f>
        <v>0</v>
      </c>
      <c r="DG201" s="50"/>
      <c r="DH201" s="50"/>
      <c r="DI201" s="146"/>
      <c r="DJ201" s="50"/>
      <c r="DK201" s="50"/>
      <c r="DL201" s="50"/>
      <c r="DM201" s="50"/>
      <c r="DN201" s="50"/>
      <c r="DO201" s="50"/>
      <c r="DP201" s="50"/>
      <c r="DQ201" s="50"/>
      <c r="DR201" s="50"/>
      <c r="DS201" s="50"/>
      <c r="DT201" s="50"/>
      <c r="DU201" s="50"/>
      <c r="DV201" s="50"/>
      <c r="DW201" s="50"/>
      <c r="DX201" s="50"/>
      <c r="DY201" s="50"/>
      <c r="DZ201" s="50"/>
      <c r="EA201" s="50"/>
      <c r="EB201" s="50"/>
      <c r="EC201" s="50"/>
      <c r="ED201" s="50"/>
      <c r="EE201" s="50"/>
      <c r="EF201" s="50"/>
      <c r="EG201" s="50"/>
    </row>
    <row r="202" spans="3:137" ht="20.100000000000001" hidden="1" customHeight="1">
      <c r="C202" s="136" t="s">
        <v>340</v>
      </c>
      <c r="D202" s="58">
        <f>VLOOKUP(CP$25,$E$106:$F$117,2,FALSE)</f>
        <v>0</v>
      </c>
      <c r="E202" s="58">
        <f>IF(CP$25&gt;61,50,D202)</f>
        <v>50</v>
      </c>
      <c r="F202" s="137">
        <f>IF(CP$25&lt;54,0,D202)</f>
        <v>0</v>
      </c>
      <c r="H202" s="34">
        <f>VLOOKUP(CP$28,$I$106:$J$117,2,FALSE)</f>
        <v>0</v>
      </c>
      <c r="I202" s="58">
        <f>IF(CP$28&gt;61,50,H202)</f>
        <v>50</v>
      </c>
      <c r="J202" s="58">
        <f>IF(CP$28&lt;54,0,H202)</f>
        <v>0</v>
      </c>
      <c r="N202" s="136" t="s">
        <v>339</v>
      </c>
      <c r="O202" s="34">
        <f>VLOOKUP(CO$31,$P$105:$Q$116,2,FALSE)</f>
        <v>0</v>
      </c>
      <c r="P202" s="45">
        <f>IF(CO$31&gt;57,0,$O202)</f>
        <v>0</v>
      </c>
      <c r="Q202" s="58">
        <f>IF(CO$31&lt;50,50,$O202)</f>
        <v>0</v>
      </c>
      <c r="DG202" s="50"/>
      <c r="DH202" s="50"/>
      <c r="DI202" s="146"/>
      <c r="DJ202" s="50"/>
      <c r="DK202" s="50"/>
      <c r="DL202" s="50"/>
      <c r="DM202" s="50"/>
      <c r="DN202" s="50"/>
      <c r="DO202" s="50"/>
      <c r="DP202" s="50"/>
      <c r="DQ202" s="50"/>
      <c r="DR202" s="50"/>
      <c r="DS202" s="50"/>
      <c r="DT202" s="50"/>
      <c r="DU202" s="50"/>
      <c r="DV202" s="50"/>
      <c r="DW202" s="50"/>
      <c r="DX202" s="50"/>
      <c r="DY202" s="50"/>
      <c r="DZ202" s="50"/>
      <c r="EA202" s="50"/>
      <c r="EB202" s="50"/>
      <c r="EC202" s="50"/>
      <c r="ED202" s="50"/>
      <c r="EE202" s="50"/>
      <c r="EF202" s="50"/>
      <c r="EG202" s="50"/>
    </row>
    <row r="203" spans="3:137" ht="20.100000000000001" hidden="1" customHeight="1">
      <c r="C203" s="136" t="s">
        <v>341</v>
      </c>
      <c r="D203" s="58">
        <f>VLOOKUP(CQ$25,$E$106:$F$117,2,FALSE)</f>
        <v>0</v>
      </c>
      <c r="E203" s="58">
        <f>IF(CQ$25&gt;61,50,D203)</f>
        <v>50</v>
      </c>
      <c r="F203" s="137">
        <f>IF(TCQ$25&lt;54,0,D203)</f>
        <v>0</v>
      </c>
      <c r="H203" s="34">
        <f>VLOOKUP(CQ$28,$I$106:$J$117,2,FALSE)</f>
        <v>0</v>
      </c>
      <c r="I203" s="58">
        <f>IF(CQ$28&gt;61,50,H203)</f>
        <v>50</v>
      </c>
      <c r="J203" s="58">
        <f>IF(CQ$28&lt;54,0,H203)</f>
        <v>0</v>
      </c>
      <c r="N203" s="136" t="s">
        <v>340</v>
      </c>
      <c r="O203" s="34">
        <f>VLOOKUP(CP$31,$P$105:$Q$116,2,FALSE)</f>
        <v>0</v>
      </c>
      <c r="P203" s="45">
        <f>IF(CP$31&gt;57,0,$O203)</f>
        <v>0</v>
      </c>
      <c r="Q203" s="58">
        <f>IF(CP$31&lt;50,50,$O203)</f>
        <v>0</v>
      </c>
      <c r="DG203" s="50"/>
      <c r="DH203" s="50"/>
      <c r="DI203" s="146"/>
      <c r="DJ203" s="50"/>
      <c r="DK203" s="50"/>
      <c r="DL203" s="50"/>
      <c r="DM203" s="50"/>
      <c r="DN203" s="50"/>
      <c r="DO203" s="50"/>
      <c r="DP203" s="50"/>
      <c r="DQ203" s="50"/>
      <c r="DR203" s="50"/>
      <c r="DS203" s="50"/>
      <c r="DT203" s="50"/>
      <c r="DU203" s="50"/>
      <c r="DV203" s="50"/>
      <c r="DW203" s="50"/>
      <c r="DX203" s="50"/>
      <c r="DY203" s="50"/>
      <c r="DZ203" s="50"/>
      <c r="EA203" s="50"/>
      <c r="EB203" s="50"/>
      <c r="EC203" s="50"/>
      <c r="ED203" s="50"/>
      <c r="EE203" s="50"/>
      <c r="EF203" s="50"/>
      <c r="EG203" s="50"/>
    </row>
    <row r="204" spans="3:137" ht="20.100000000000001" hidden="1" customHeight="1">
      <c r="C204" s="136" t="s">
        <v>342</v>
      </c>
      <c r="D204" s="58">
        <f>VLOOKUP(CR$25,$E$106:$F$117,2,FALSE)</f>
        <v>0</v>
      </c>
      <c r="E204" s="58">
        <f>IF(CR$25&gt;61,50,D204)</f>
        <v>50</v>
      </c>
      <c r="F204" s="137">
        <f>IF(CR$25&lt;54,0,D204)</f>
        <v>0</v>
      </c>
      <c r="H204" s="34">
        <f>VLOOKUP(CR$28,$I$106:$J$117,2,FALSE)</f>
        <v>0</v>
      </c>
      <c r="I204" s="58">
        <f>IF(CR$28&gt;61,50,H204)</f>
        <v>50</v>
      </c>
      <c r="J204" s="58">
        <f>IF(CR$28&lt;54,0,H204)</f>
        <v>0</v>
      </c>
      <c r="N204" s="136" t="s">
        <v>341</v>
      </c>
      <c r="O204" s="34">
        <f>VLOOKUP(CQ$31,$P$105:$Q$116,2,FALSE)</f>
        <v>0</v>
      </c>
      <c r="P204" s="45">
        <f>IF(CQ$31&gt;57,0,$O204)</f>
        <v>0</v>
      </c>
      <c r="Q204" s="58">
        <f>IF(CQ$31&lt;50,50,$O204)</f>
        <v>0</v>
      </c>
      <c r="DG204" s="50"/>
      <c r="DH204" s="50"/>
      <c r="DI204" s="146"/>
      <c r="DJ204" s="50"/>
      <c r="DK204" s="50"/>
      <c r="DL204" s="50"/>
      <c r="DM204" s="50"/>
      <c r="DN204" s="50"/>
      <c r="DO204" s="50"/>
      <c r="DP204" s="50"/>
      <c r="DQ204" s="50"/>
      <c r="DR204" s="50"/>
      <c r="DS204" s="50"/>
      <c r="DT204" s="50"/>
      <c r="DU204" s="50"/>
      <c r="DV204" s="50"/>
      <c r="DW204" s="50"/>
      <c r="DX204" s="50"/>
      <c r="DY204" s="50"/>
      <c r="DZ204" s="50"/>
      <c r="EA204" s="50"/>
      <c r="EB204" s="50"/>
      <c r="EC204" s="50"/>
      <c r="ED204" s="50"/>
      <c r="EE204" s="50"/>
      <c r="EF204" s="50"/>
      <c r="EG204" s="50"/>
    </row>
    <row r="205" spans="3:137" ht="20.100000000000001" hidden="1" customHeight="1">
      <c r="C205" s="136" t="s">
        <v>343</v>
      </c>
      <c r="D205" s="58">
        <f>VLOOKUP(CS$25,$E$106:$F$117,2,FALSE)</f>
        <v>0</v>
      </c>
      <c r="E205" s="58">
        <f>IF(CS$25&gt;61,50,D205)</f>
        <v>50</v>
      </c>
      <c r="F205" s="137">
        <f>IF(TCS$25&lt;54,0,D205)</f>
        <v>0</v>
      </c>
      <c r="H205" s="34">
        <f>VLOOKUP(CS$28,$I$106:$J$117,2,FALSE)</f>
        <v>0</v>
      </c>
      <c r="I205" s="58">
        <f>IF(CS$28&gt;61,50,H205)</f>
        <v>50</v>
      </c>
      <c r="J205" s="58">
        <f>IF(CS$28&lt;54,0,H205)</f>
        <v>0</v>
      </c>
      <c r="N205" s="136" t="s">
        <v>342</v>
      </c>
      <c r="O205" s="34">
        <f>VLOOKUP(CR$31,$P$105:$Q$116,2,FALSE)</f>
        <v>0</v>
      </c>
      <c r="P205" s="45">
        <f>IF(CR$31&gt;57,0,$O205)</f>
        <v>0</v>
      </c>
      <c r="Q205" s="58">
        <f>IF(CR$31&lt;50,50,$O205)</f>
        <v>0</v>
      </c>
      <c r="DG205" s="50"/>
      <c r="DH205" s="50"/>
      <c r="DI205" s="146"/>
      <c r="DJ205" s="50"/>
      <c r="DK205" s="50"/>
      <c r="DL205" s="50"/>
      <c r="DM205" s="50"/>
      <c r="DN205" s="50"/>
      <c r="DO205" s="50"/>
      <c r="DP205" s="50"/>
      <c r="DQ205" s="50"/>
      <c r="DR205" s="50"/>
      <c r="DS205" s="50"/>
      <c r="DT205" s="50"/>
      <c r="DU205" s="50"/>
      <c r="DV205" s="50"/>
      <c r="DW205" s="50"/>
      <c r="DX205" s="50"/>
      <c r="DY205" s="50"/>
      <c r="DZ205" s="50"/>
      <c r="EA205" s="50"/>
      <c r="EB205" s="50"/>
      <c r="EC205" s="50"/>
      <c r="ED205" s="50"/>
      <c r="EE205" s="50"/>
      <c r="EF205" s="50"/>
      <c r="EG205" s="50"/>
    </row>
    <row r="206" spans="3:137" ht="20.100000000000001" hidden="1" customHeight="1">
      <c r="C206" s="136" t="s">
        <v>344</v>
      </c>
      <c r="D206" s="58">
        <f>VLOOKUP(CT$25,$E$106:$F$117,2,FALSE)</f>
        <v>0</v>
      </c>
      <c r="E206" s="58">
        <f>IF(CT$25&gt;61,50,D206)</f>
        <v>50</v>
      </c>
      <c r="F206" s="137">
        <f>IF(CT$25&lt;54,0,D206)</f>
        <v>0</v>
      </c>
      <c r="H206" s="34">
        <f>VLOOKUP(CT$28,$I$106:$J$117,2,FALSE)</f>
        <v>0</v>
      </c>
      <c r="I206" s="58">
        <f>IF(CT$28&gt;61,50,H206)</f>
        <v>50</v>
      </c>
      <c r="J206" s="58">
        <f>IF(CT$28&lt;54,0,H206)</f>
        <v>0</v>
      </c>
      <c r="N206" s="136" t="s">
        <v>343</v>
      </c>
      <c r="O206" s="34">
        <f>VLOOKUP(CS$31,$P$105:$Q$116,2,FALSE)</f>
        <v>0</v>
      </c>
      <c r="P206" s="45">
        <f>IF(CS$31&gt;57,0,$O206)</f>
        <v>0</v>
      </c>
      <c r="Q206" s="58">
        <f>IF(CS$31&lt;50,50,$O206)</f>
        <v>0</v>
      </c>
      <c r="DG206" s="50"/>
      <c r="DH206" s="50"/>
      <c r="DI206" s="50"/>
      <c r="DJ206" s="50"/>
      <c r="DK206" s="50"/>
      <c r="DL206" s="50"/>
      <c r="DM206" s="50"/>
      <c r="DN206" s="50"/>
      <c r="DO206" s="50"/>
      <c r="DP206" s="50"/>
      <c r="DQ206" s="50"/>
      <c r="DR206" s="50"/>
      <c r="DS206" s="50"/>
      <c r="DT206" s="50"/>
      <c r="DU206" s="50"/>
      <c r="DV206" s="50"/>
      <c r="DW206" s="50"/>
      <c r="DX206" s="50"/>
      <c r="DY206" s="50"/>
      <c r="DZ206" s="50"/>
      <c r="EA206" s="50"/>
      <c r="EB206" s="50"/>
      <c r="EC206" s="50"/>
      <c r="ED206" s="50"/>
      <c r="EE206" s="50"/>
      <c r="EF206" s="50"/>
      <c r="EG206" s="50"/>
    </row>
    <row r="207" spans="3:137" ht="20.100000000000001" hidden="1" customHeight="1">
      <c r="C207" s="136" t="s">
        <v>345</v>
      </c>
      <c r="D207" s="58">
        <f>VLOOKUP(CU$25,$E$106:$F$117,2,FALSE)</f>
        <v>0</v>
      </c>
      <c r="E207" s="58">
        <f>IF(CU$25&gt;61,50,D207)</f>
        <v>50</v>
      </c>
      <c r="F207" s="137">
        <f>IF(CU$25&lt;54,0,D207)</f>
        <v>0</v>
      </c>
      <c r="H207" s="34">
        <f>VLOOKUP(CU$28,$I$106:$J$117,2,FALSE)</f>
        <v>0</v>
      </c>
      <c r="I207" s="58">
        <f>IF(CU$28&gt;61,50,H207)</f>
        <v>50</v>
      </c>
      <c r="J207" s="58">
        <f>IF(CU$28&lt;54,0,H207)</f>
        <v>0</v>
      </c>
      <c r="N207" s="136" t="s">
        <v>344</v>
      </c>
      <c r="O207" s="34">
        <f>VLOOKUP(CT$31,$P$105:$Q$116,2,FALSE)</f>
        <v>0</v>
      </c>
      <c r="P207" s="45">
        <f>IF(CT$31&gt;57,0,$O207)</f>
        <v>0</v>
      </c>
      <c r="Q207" s="58">
        <f>IF(CT$31&lt;50,50,$O207)</f>
        <v>0</v>
      </c>
      <c r="DG207" s="50"/>
      <c r="DH207" s="50"/>
      <c r="DI207" s="50"/>
      <c r="DJ207" s="50"/>
      <c r="DK207" s="50"/>
      <c r="DL207" s="50"/>
      <c r="DM207" s="50"/>
      <c r="DN207" s="50"/>
      <c r="DO207" s="50"/>
      <c r="DP207" s="50"/>
      <c r="DQ207" s="50"/>
      <c r="DR207" s="50"/>
      <c r="DS207" s="50"/>
      <c r="DT207" s="50"/>
      <c r="DU207" s="50"/>
      <c r="DV207" s="50"/>
      <c r="DW207" s="50"/>
      <c r="DX207" s="50"/>
      <c r="DY207" s="50"/>
      <c r="DZ207" s="50"/>
      <c r="EA207" s="50"/>
      <c r="EB207" s="50"/>
      <c r="EC207" s="50"/>
      <c r="ED207" s="50"/>
      <c r="EE207" s="50"/>
      <c r="EF207" s="50"/>
      <c r="EG207" s="50"/>
    </row>
    <row r="208" spans="3:137" ht="20.100000000000001" hidden="1" customHeight="1">
      <c r="C208" s="136" t="s">
        <v>346</v>
      </c>
      <c r="D208" s="58">
        <f>VLOOKUP(CV$25,$E$106:$F$117,2,FALSE)</f>
        <v>0</v>
      </c>
      <c r="E208" s="58">
        <f>IF(CV$25&gt;61,50,D208)</f>
        <v>50</v>
      </c>
      <c r="F208" s="137">
        <f>IF(CU$25&lt;54,0,D208)</f>
        <v>0</v>
      </c>
      <c r="H208" s="34">
        <f>VLOOKUP(CV$28,$I$106:$J$117,2,FALSE)</f>
        <v>0</v>
      </c>
      <c r="I208" s="58">
        <f>IF(CV$28&gt;61,50,H208)</f>
        <v>50</v>
      </c>
      <c r="J208" s="58">
        <f>IF(CV$28&lt;54,0,H208)</f>
        <v>0</v>
      </c>
      <c r="N208" s="136" t="s">
        <v>345</v>
      </c>
      <c r="O208" s="34">
        <f>VLOOKUP(CU$31,$P$105:$Q$116,2,FALSE)</f>
        <v>0</v>
      </c>
      <c r="P208" s="45">
        <f>IF(CU$31&gt;57,0,$O208)</f>
        <v>0</v>
      </c>
      <c r="Q208" s="58">
        <f>IF(CU$31&lt;50,50,$O208)</f>
        <v>0</v>
      </c>
      <c r="DG208" s="50"/>
      <c r="DH208" s="50"/>
      <c r="DI208" s="50"/>
      <c r="DJ208" s="50"/>
      <c r="DK208" s="50"/>
      <c r="DL208" s="50"/>
      <c r="DM208" s="50"/>
      <c r="DN208" s="50"/>
      <c r="DO208" s="50"/>
      <c r="DP208" s="50"/>
      <c r="DQ208" s="50"/>
      <c r="DR208" s="50"/>
      <c r="DS208" s="50"/>
      <c r="DT208" s="50"/>
      <c r="DU208" s="50"/>
      <c r="DV208" s="50"/>
      <c r="DW208" s="50"/>
      <c r="DX208" s="50"/>
      <c r="DY208" s="50"/>
      <c r="DZ208" s="50"/>
      <c r="EA208" s="50"/>
      <c r="EB208" s="50"/>
      <c r="EC208" s="50"/>
      <c r="ED208" s="50"/>
      <c r="EE208" s="50"/>
      <c r="EF208" s="50"/>
      <c r="EG208" s="50"/>
    </row>
    <row r="209" spans="3:137" ht="20.100000000000001" hidden="1" customHeight="1">
      <c r="C209" s="136" t="s">
        <v>347</v>
      </c>
      <c r="D209" s="58">
        <f>VLOOKUP(CW$25,$E$106:$F$117,2,FALSE)</f>
        <v>0</v>
      </c>
      <c r="E209" s="58">
        <f>IF(CW$25&gt;61,50,D209)</f>
        <v>50</v>
      </c>
      <c r="F209" s="137">
        <f>IF(CW$25&lt;54,0,D209)</f>
        <v>0</v>
      </c>
      <c r="H209" s="34">
        <f>VLOOKUP(CW$28,$I$106:$J$117,2,FALSE)</f>
        <v>0</v>
      </c>
      <c r="I209" s="58">
        <f>IF(CW$28&gt;61,50,H209)</f>
        <v>50</v>
      </c>
      <c r="J209" s="58">
        <f>IF(CW$28&lt;54,0,H209)</f>
        <v>0</v>
      </c>
      <c r="N209" s="136" t="s">
        <v>346</v>
      </c>
      <c r="O209" s="34">
        <f>VLOOKUP(CV$31,$P$105:$Q$116,2,FALSE)</f>
        <v>0</v>
      </c>
      <c r="P209" s="45">
        <f>IF(CV$31&gt;57,0,$O209)</f>
        <v>0</v>
      </c>
      <c r="Q209" s="58">
        <f>IF(CV$31&lt;50,50,$O209)</f>
        <v>0</v>
      </c>
      <c r="DG209" s="50"/>
      <c r="DH209" s="50"/>
      <c r="DI209" s="50"/>
      <c r="DJ209" s="50"/>
      <c r="DK209" s="50"/>
      <c r="DL209" s="50"/>
      <c r="DM209" s="50"/>
      <c r="DN209" s="50"/>
      <c r="DO209" s="50"/>
      <c r="DP209" s="50"/>
      <c r="DQ209" s="50"/>
      <c r="DR209" s="50"/>
      <c r="DS209" s="50"/>
      <c r="DT209" s="50"/>
      <c r="DU209" s="50"/>
      <c r="DV209" s="50"/>
      <c r="DW209" s="50"/>
      <c r="DX209" s="50"/>
      <c r="DY209" s="50"/>
      <c r="DZ209" s="50"/>
      <c r="EA209" s="50"/>
      <c r="EB209" s="50"/>
      <c r="EC209" s="50"/>
      <c r="ED209" s="50"/>
      <c r="EE209" s="50"/>
      <c r="EF209" s="50"/>
      <c r="EG209" s="50"/>
    </row>
    <row r="210" spans="3:137" ht="20.100000000000001" hidden="1" customHeight="1">
      <c r="C210" s="136" t="s">
        <v>348</v>
      </c>
      <c r="D210" s="58">
        <f>VLOOKUP(CX$25,$E$106:$F$117,2,FALSE)</f>
        <v>0</v>
      </c>
      <c r="E210" s="58">
        <f>IF(CX$25&gt;61,50,D210)</f>
        <v>50</v>
      </c>
      <c r="F210" s="137">
        <f>IF(CX$25&lt;54,0,D210)</f>
        <v>0</v>
      </c>
      <c r="H210" s="34">
        <f>VLOOKUP(CX$28,$I$106:$J$117,2,FALSE)</f>
        <v>0</v>
      </c>
      <c r="I210" s="58">
        <f>IF(CX$28&gt;61,50,H210)</f>
        <v>50</v>
      </c>
      <c r="J210" s="58">
        <f>IF(CX$28&lt;54,0,H210)</f>
        <v>0</v>
      </c>
      <c r="N210" s="136" t="s">
        <v>347</v>
      </c>
      <c r="O210" s="34">
        <f>VLOOKUP(CW$31,$P$105:$Q$116,2,FALSE)</f>
        <v>0</v>
      </c>
      <c r="P210" s="45">
        <f>IF(CW$31&gt;57,0,$O210)</f>
        <v>0</v>
      </c>
      <c r="Q210" s="58">
        <f>IF(CW$31&lt;50,50,$O210)</f>
        <v>0</v>
      </c>
      <c r="DG210" s="50"/>
      <c r="DH210" s="50"/>
      <c r="DI210" s="50"/>
      <c r="DJ210" s="50"/>
      <c r="DK210" s="50"/>
      <c r="DL210" s="50"/>
      <c r="DM210" s="50"/>
      <c r="DN210" s="50"/>
      <c r="DO210" s="50"/>
      <c r="DP210" s="50"/>
      <c r="DQ210" s="50"/>
      <c r="DR210" s="50"/>
      <c r="DS210" s="50"/>
      <c r="DT210" s="50"/>
      <c r="DU210" s="50"/>
      <c r="DV210" s="50"/>
      <c r="DW210" s="50"/>
      <c r="DX210" s="50"/>
      <c r="DY210" s="50"/>
      <c r="DZ210" s="50"/>
      <c r="EA210" s="50"/>
      <c r="EB210" s="50"/>
      <c r="EC210" s="50"/>
      <c r="ED210" s="50"/>
      <c r="EE210" s="50"/>
      <c r="EF210" s="50"/>
      <c r="EG210" s="50"/>
    </row>
    <row r="211" spans="3:137" ht="20.100000000000001" hidden="1" customHeight="1">
      <c r="C211" s="136" t="s">
        <v>349</v>
      </c>
      <c r="D211" s="58">
        <f>VLOOKUP(CY$25,$E$106:$F$117,2,FALSE)</f>
        <v>0</v>
      </c>
      <c r="E211" s="58">
        <f>IF(CY$25&gt;61,50,D211)</f>
        <v>50</v>
      </c>
      <c r="F211" s="137">
        <f>IF(CY$25&lt;54,0,D211)</f>
        <v>0</v>
      </c>
      <c r="H211" s="34">
        <f>VLOOKUP(CY$28,$I$106:$J$117,2,FALSE)</f>
        <v>0</v>
      </c>
      <c r="I211" s="58">
        <f>IF(CY$28&gt;61,50,H211)</f>
        <v>50</v>
      </c>
      <c r="J211" s="58">
        <f>IF(CY$28&lt;54,0,H211)</f>
        <v>0</v>
      </c>
      <c r="N211" s="136" t="s">
        <v>348</v>
      </c>
      <c r="O211" s="34">
        <f>VLOOKUP(CX$31,$P$105:$Q$116,2,FALSE)</f>
        <v>0</v>
      </c>
      <c r="P211" s="45">
        <f>IF(CX$31&gt;57,0,$O211)</f>
        <v>0</v>
      </c>
      <c r="Q211" s="58">
        <f>IF(CX$31&lt;50,50,$O211)</f>
        <v>0</v>
      </c>
      <c r="DG211" s="50"/>
      <c r="DH211" s="50"/>
      <c r="DI211" s="50"/>
      <c r="DJ211" s="50"/>
      <c r="DK211" s="50"/>
      <c r="DL211" s="50"/>
      <c r="DM211" s="50"/>
      <c r="DN211" s="50"/>
      <c r="DO211" s="50"/>
      <c r="DP211" s="50"/>
      <c r="DQ211" s="50"/>
      <c r="DR211" s="50"/>
      <c r="DS211" s="50"/>
      <c r="DT211" s="50"/>
      <c r="DU211" s="50"/>
      <c r="DV211" s="50"/>
      <c r="DW211" s="50"/>
      <c r="DX211" s="50"/>
      <c r="DY211" s="50"/>
      <c r="DZ211" s="50"/>
      <c r="EA211" s="50"/>
      <c r="EB211" s="50"/>
      <c r="EC211" s="50"/>
      <c r="ED211" s="50"/>
      <c r="EE211" s="50"/>
      <c r="EF211" s="50"/>
      <c r="EG211" s="50"/>
    </row>
    <row r="212" spans="3:137" ht="20.100000000000001" hidden="1" customHeight="1">
      <c r="C212" s="136" t="s">
        <v>350</v>
      </c>
      <c r="D212" s="58">
        <f>VLOOKUP(CZ$25,$E$106:$F$117,2,FALSE)</f>
        <v>0</v>
      </c>
      <c r="E212" s="58">
        <f>IF(CZ$25&gt;61,50,D212)</f>
        <v>50</v>
      </c>
      <c r="F212" s="137">
        <f>IF(CZ$25&lt;54,0,D212)</f>
        <v>0</v>
      </c>
      <c r="H212" s="34">
        <f>VLOOKUP(CZ$28,$I$106:$J$117,2,FALSE)</f>
        <v>0</v>
      </c>
      <c r="I212" s="58">
        <f>IF(CZ$28&gt;61,50,H212)</f>
        <v>50</v>
      </c>
      <c r="J212" s="58">
        <f>IF(CZ$28&lt;54,0,H212)</f>
        <v>0</v>
      </c>
      <c r="N212" s="136" t="s">
        <v>349</v>
      </c>
      <c r="O212" s="34">
        <f>VLOOKUP(CY$31,$P$105:$Q$116,2,FALSE)</f>
        <v>0</v>
      </c>
      <c r="P212" s="45">
        <f>IF(CY$31&gt;57,0,$O212)</f>
        <v>0</v>
      </c>
      <c r="Q212" s="58">
        <f>IF(CY$31&lt;50,50,$O212)</f>
        <v>0</v>
      </c>
      <c r="DG212" s="50"/>
      <c r="DH212" s="50"/>
      <c r="DI212" s="50"/>
      <c r="DJ212" s="50"/>
      <c r="DK212" s="50"/>
      <c r="DL212" s="50"/>
      <c r="DM212" s="50"/>
      <c r="DN212" s="50"/>
      <c r="DO212" s="50"/>
      <c r="DP212" s="50"/>
      <c r="DQ212" s="50"/>
      <c r="DR212" s="50"/>
      <c r="DS212" s="50"/>
      <c r="DT212" s="50"/>
      <c r="DU212" s="50"/>
      <c r="DV212" s="50"/>
      <c r="DW212" s="50"/>
      <c r="DX212" s="50"/>
      <c r="DY212" s="50"/>
      <c r="DZ212" s="50"/>
      <c r="EA212" s="50"/>
      <c r="EB212" s="50"/>
      <c r="EC212" s="50"/>
      <c r="ED212" s="50"/>
      <c r="EE212" s="50"/>
      <c r="EF212" s="50"/>
      <c r="EG212" s="50"/>
    </row>
    <row r="213" spans="3:137" ht="20.100000000000001" hidden="1" customHeight="1">
      <c r="C213" s="136" t="s">
        <v>351</v>
      </c>
      <c r="D213" s="58">
        <f>VLOOKUP(DA$25,$E$106:$F$117,2,FALSE)</f>
        <v>0</v>
      </c>
      <c r="E213" s="58">
        <f>IF(DA$25&gt;61,50,D213)</f>
        <v>50</v>
      </c>
      <c r="F213" s="137">
        <f>IF(DA$25&lt;54,0,D213)</f>
        <v>0</v>
      </c>
      <c r="H213" s="34">
        <f>VLOOKUP(DA$28,$I$106:$J$117,2,FALSE)</f>
        <v>0</v>
      </c>
      <c r="I213" s="58">
        <f>IF(DA$28&gt;61,50,H213)</f>
        <v>50</v>
      </c>
      <c r="J213" s="58">
        <f>IF(DA$28&lt;54,0,H213)</f>
        <v>0</v>
      </c>
      <c r="N213" s="136" t="s">
        <v>350</v>
      </c>
      <c r="O213" s="34">
        <f>VLOOKUP(CZ$31,$P$105:$Q$116,2,FALSE)</f>
        <v>0</v>
      </c>
      <c r="P213" s="45">
        <f>IF(CZ$31&gt;57,0,$O213)</f>
        <v>0</v>
      </c>
      <c r="Q213" s="58">
        <f>IF(CZ$31&lt;50,50,$O213)</f>
        <v>0</v>
      </c>
      <c r="DG213" s="50"/>
      <c r="DH213" s="50"/>
      <c r="DI213" s="50"/>
      <c r="DJ213" s="50"/>
      <c r="DK213" s="50"/>
      <c r="DL213" s="50"/>
      <c r="DM213" s="50"/>
      <c r="DN213" s="50"/>
      <c r="DO213" s="50"/>
      <c r="DP213" s="50"/>
      <c r="DQ213" s="50"/>
      <c r="DR213" s="50"/>
      <c r="DS213" s="50"/>
      <c r="DT213" s="50"/>
      <c r="DU213" s="50"/>
      <c r="DV213" s="50"/>
      <c r="DW213" s="50"/>
      <c r="DX213" s="50"/>
      <c r="DY213" s="50"/>
      <c r="DZ213" s="50"/>
      <c r="EA213" s="50"/>
      <c r="EB213" s="50"/>
      <c r="EC213" s="50"/>
      <c r="ED213" s="50"/>
      <c r="EE213" s="50"/>
      <c r="EF213" s="50"/>
      <c r="EG213" s="50"/>
    </row>
    <row r="214" spans="3:137" ht="20.100000000000001" hidden="1" customHeight="1">
      <c r="C214" s="136" t="s">
        <v>352</v>
      </c>
      <c r="D214" s="58">
        <f>VLOOKUP(DB$25,$E$106:$F$117,2,FALSE)</f>
        <v>0</v>
      </c>
      <c r="E214" s="58">
        <f>IF(DB$25&gt;61,50,D214)</f>
        <v>50</v>
      </c>
      <c r="F214" s="137">
        <f>IF(DB$25&lt;54,0,D214)</f>
        <v>0</v>
      </c>
      <c r="H214" s="34">
        <f>VLOOKUP(DB$28,$I$106:$J$117,2,FALSE)</f>
        <v>0</v>
      </c>
      <c r="I214" s="58">
        <f>IF(DB$28&gt;61,50,H214)</f>
        <v>50</v>
      </c>
      <c r="J214" s="58">
        <f>IF(DB$28&lt;54,0,H214)</f>
        <v>0</v>
      </c>
      <c r="N214" s="136" t="s">
        <v>351</v>
      </c>
      <c r="O214" s="34">
        <f>VLOOKUP(DA$31,$P$105:$Q$116,2,FALSE)</f>
        <v>0</v>
      </c>
      <c r="P214" s="45">
        <f>IF(DA$31&gt;57,0,$O214)</f>
        <v>0</v>
      </c>
      <c r="Q214" s="58">
        <f>IF(DA$31&lt;50,50,$O214)</f>
        <v>0</v>
      </c>
      <c r="DG214" s="50"/>
      <c r="DH214" s="50"/>
      <c r="DI214" s="50"/>
      <c r="DJ214" s="50"/>
      <c r="DK214" s="50"/>
      <c r="DL214" s="50"/>
      <c r="DM214" s="50"/>
      <c r="DN214" s="50"/>
      <c r="DO214" s="50"/>
      <c r="DP214" s="50"/>
      <c r="DQ214" s="50"/>
      <c r="DR214" s="50"/>
      <c r="DS214" s="50"/>
      <c r="DT214" s="50"/>
      <c r="DU214" s="50"/>
      <c r="DV214" s="50"/>
      <c r="DW214" s="50"/>
      <c r="DX214" s="50"/>
      <c r="DY214" s="50"/>
      <c r="DZ214" s="50"/>
      <c r="EA214" s="50"/>
      <c r="EB214" s="50"/>
      <c r="EC214" s="50"/>
      <c r="ED214" s="50"/>
      <c r="EE214" s="50"/>
      <c r="EF214" s="50"/>
      <c r="EG214" s="50"/>
    </row>
    <row r="215" spans="3:137" ht="20.100000000000001" hidden="1" customHeight="1">
      <c r="C215" s="136" t="s">
        <v>353</v>
      </c>
      <c r="D215" s="58">
        <f>VLOOKUP(DC$25,$E$106:$F$117,2,FALSE)</f>
        <v>0</v>
      </c>
      <c r="E215" s="58">
        <f>IF(DC$25&gt;61,50,D215)</f>
        <v>50</v>
      </c>
      <c r="F215" s="137">
        <f>IF(DC$25&lt;54,0,D215)</f>
        <v>0</v>
      </c>
      <c r="H215" s="34">
        <f>VLOOKUP(DC$28,$I$106:$J$117,2,FALSE)</f>
        <v>0</v>
      </c>
      <c r="I215" s="58">
        <f>IF(DC$28&gt;61,50,H215)</f>
        <v>50</v>
      </c>
      <c r="J215" s="58">
        <f>IF(DC$28&lt;54,0,H215)</f>
        <v>0</v>
      </c>
      <c r="N215" s="136" t="s">
        <v>352</v>
      </c>
      <c r="O215" s="34">
        <f>VLOOKUP(DB$31,$P$105:$Q$116,2,FALSE)</f>
        <v>0</v>
      </c>
      <c r="P215" s="45">
        <f>IF(DB$31&gt;57,0,$O215)</f>
        <v>0</v>
      </c>
      <c r="Q215" s="58">
        <f>IF(DB$31&lt;50,50,$O215)</f>
        <v>0</v>
      </c>
      <c r="DG215" s="50"/>
      <c r="DH215" s="50"/>
      <c r="DI215" s="50"/>
      <c r="DJ215" s="50"/>
      <c r="DK215" s="50"/>
      <c r="DL215" s="50"/>
      <c r="DM215" s="50"/>
      <c r="DN215" s="50"/>
      <c r="DO215" s="50"/>
      <c r="DP215" s="50"/>
      <c r="DQ215" s="50"/>
      <c r="DR215" s="50"/>
      <c r="DS215" s="50"/>
      <c r="DT215" s="50"/>
      <c r="DU215" s="50"/>
      <c r="DV215" s="50"/>
      <c r="DW215" s="50"/>
      <c r="DX215" s="50"/>
      <c r="DY215" s="50"/>
      <c r="DZ215" s="50"/>
      <c r="EA215" s="50"/>
      <c r="EB215" s="50"/>
      <c r="EC215" s="50"/>
      <c r="ED215" s="50"/>
      <c r="EE215" s="50"/>
      <c r="EF215" s="50"/>
      <c r="EG215" s="50"/>
    </row>
    <row r="216" spans="3:137" ht="20.100000000000001" hidden="1" customHeight="1">
      <c r="C216" s="136" t="s">
        <v>354</v>
      </c>
      <c r="D216" s="58">
        <f>VLOOKUP(DD$25,$E$106:$F$117,2,FALSE)</f>
        <v>0</v>
      </c>
      <c r="E216" s="58">
        <f>IF(DD$25&gt;61,50,D216)</f>
        <v>50</v>
      </c>
      <c r="F216" s="137">
        <f>IF(DD$25&lt;54,0,D216)</f>
        <v>0</v>
      </c>
      <c r="H216" s="34">
        <f>VLOOKUP(DD$28,$I$106:$J$117,2,FALSE)</f>
        <v>0</v>
      </c>
      <c r="I216" s="58">
        <f>IF(DD$28&gt;61,50,H216)</f>
        <v>50</v>
      </c>
      <c r="J216" s="58">
        <f>IF(DD$28&lt;54,0,H216)</f>
        <v>0</v>
      </c>
      <c r="N216" s="136" t="s">
        <v>353</v>
      </c>
      <c r="O216" s="34">
        <f>VLOOKUP(DC$31,$P$105:$Q$116,2,FALSE)</f>
        <v>0</v>
      </c>
      <c r="P216" s="45">
        <f>IF(DC$31&gt;57,0,$O216)</f>
        <v>0</v>
      </c>
      <c r="Q216" s="58">
        <f>IF(DC$31&lt;50,50,$O216)</f>
        <v>0</v>
      </c>
      <c r="DG216" s="50"/>
      <c r="DH216" s="50"/>
      <c r="DI216" s="50"/>
      <c r="DJ216" s="50"/>
      <c r="DK216" s="50"/>
      <c r="DL216" s="50"/>
      <c r="DM216" s="50"/>
      <c r="DN216" s="50"/>
      <c r="DO216" s="50"/>
      <c r="DP216" s="50"/>
      <c r="DQ216" s="50"/>
      <c r="DR216" s="50"/>
      <c r="DS216" s="50"/>
      <c r="DT216" s="50"/>
      <c r="DU216" s="50"/>
      <c r="DV216" s="50"/>
      <c r="DW216" s="50"/>
      <c r="DX216" s="50"/>
      <c r="DY216" s="50"/>
      <c r="DZ216" s="50"/>
      <c r="EA216" s="50"/>
      <c r="EB216" s="50"/>
      <c r="EC216" s="50"/>
      <c r="ED216" s="50"/>
      <c r="EE216" s="50"/>
      <c r="EF216" s="50"/>
      <c r="EG216" s="50"/>
    </row>
    <row r="217" spans="3:137" ht="20.100000000000001" hidden="1" customHeight="1">
      <c r="C217" s="136" t="s">
        <v>355</v>
      </c>
      <c r="D217" s="58">
        <f>VLOOKUP(DE$25,$E$106:$F$117,2,FALSE)</f>
        <v>0</v>
      </c>
      <c r="E217" s="58">
        <f>IF(DE$25&gt;61,50,D217)</f>
        <v>50</v>
      </c>
      <c r="F217" s="137">
        <f>IF(DE$25&lt;54,0,D217)</f>
        <v>0</v>
      </c>
      <c r="H217" s="34">
        <f>VLOOKUP(DE$28,$I$106:$J$117,2,FALSE)</f>
        <v>0</v>
      </c>
      <c r="I217" s="58">
        <f>IF(DE$28&gt;61,50,H217)</f>
        <v>50</v>
      </c>
      <c r="J217" s="58">
        <f>IF(DE$28&lt;54,0,H217)</f>
        <v>0</v>
      </c>
      <c r="N217" s="136" t="s">
        <v>354</v>
      </c>
      <c r="O217" s="34">
        <f>VLOOKUP(DD$31,$P$105:$Q$116,2,FALSE)</f>
        <v>0</v>
      </c>
      <c r="P217" s="45">
        <f>IF(DD$31&gt;57,0,$O217)</f>
        <v>0</v>
      </c>
      <c r="Q217" s="58">
        <f>IF(DD$31&lt;50,50,$O217)</f>
        <v>0</v>
      </c>
      <c r="DG217" s="50"/>
      <c r="DH217" s="50"/>
      <c r="DI217" s="50"/>
      <c r="DJ217" s="50"/>
      <c r="DK217" s="50"/>
      <c r="DL217" s="50"/>
      <c r="DM217" s="50"/>
      <c r="DN217" s="50"/>
      <c r="DO217" s="50"/>
      <c r="DP217" s="50"/>
      <c r="DQ217" s="50"/>
      <c r="DR217" s="50"/>
      <c r="DS217" s="50"/>
      <c r="DT217" s="50"/>
      <c r="DU217" s="50"/>
      <c r="DV217" s="50"/>
      <c r="DW217" s="50"/>
      <c r="DX217" s="50"/>
      <c r="DY217" s="50"/>
      <c r="DZ217" s="50"/>
      <c r="EA217" s="50"/>
      <c r="EB217" s="50"/>
      <c r="EC217" s="50"/>
      <c r="ED217" s="50"/>
      <c r="EE217" s="50"/>
      <c r="EF217" s="50"/>
      <c r="EG217" s="50"/>
    </row>
    <row r="218" spans="3:137" ht="20.100000000000001" hidden="1" customHeight="1">
      <c r="C218" s="136" t="s">
        <v>356</v>
      </c>
      <c r="D218" s="58">
        <f>VLOOKUP(DF$25,$E$106:$F$117,2,FALSE)</f>
        <v>0</v>
      </c>
      <c r="E218" s="58">
        <f>IF(DF$25&gt;61,50,D218)</f>
        <v>50</v>
      </c>
      <c r="F218" s="137">
        <f>IF(DF$25&lt;54,0,D218)</f>
        <v>0</v>
      </c>
      <c r="H218" s="34">
        <f>VLOOKUP(DF$28,$I$106:$J$117,2,FALSE)</f>
        <v>0</v>
      </c>
      <c r="I218" s="58">
        <f>IF(DF$28&gt;61,50,H218)</f>
        <v>50</v>
      </c>
      <c r="J218" s="58">
        <f>IF(DF$28&lt;54,0,H218)</f>
        <v>0</v>
      </c>
      <c r="N218" s="136" t="s">
        <v>355</v>
      </c>
      <c r="O218" s="34">
        <f>VLOOKUP(DE$31,$P$105:$Q$116,2,FALSE)</f>
        <v>0</v>
      </c>
      <c r="P218" s="45">
        <f>IF(DE$31&gt;57,0,$O218)</f>
        <v>0</v>
      </c>
      <c r="Q218" s="58">
        <f>IF(DE$31&lt;50,50,$O218)</f>
        <v>0</v>
      </c>
      <c r="DG218" s="50"/>
      <c r="DH218" s="50"/>
      <c r="DI218" s="50"/>
      <c r="DJ218" s="50"/>
      <c r="DK218" s="50"/>
      <c r="DL218" s="50"/>
      <c r="DM218" s="50"/>
      <c r="DN218" s="50"/>
      <c r="DO218" s="50"/>
      <c r="DP218" s="50"/>
      <c r="DQ218" s="50"/>
      <c r="DR218" s="50"/>
      <c r="DS218" s="50"/>
      <c r="DT218" s="50"/>
      <c r="DU218" s="50"/>
      <c r="DV218" s="50"/>
      <c r="DW218" s="50"/>
      <c r="DX218" s="50"/>
      <c r="DY218" s="50"/>
      <c r="DZ218" s="50"/>
      <c r="EA218" s="50"/>
      <c r="EB218" s="50"/>
      <c r="EC218" s="50"/>
      <c r="ED218" s="50"/>
      <c r="EE218" s="50"/>
      <c r="EF218" s="50"/>
      <c r="EG218" s="50"/>
    </row>
    <row r="219" spans="3:137" ht="20.100000000000001" hidden="1" customHeight="1">
      <c r="N219" s="136" t="s">
        <v>356</v>
      </c>
      <c r="O219" s="34">
        <f>VLOOKUP(DF$31,$P$105:$Q$116,2,FALSE)</f>
        <v>0</v>
      </c>
      <c r="P219" s="45">
        <f>IF(DF$31&gt;57,0,$O219)</f>
        <v>0</v>
      </c>
      <c r="Q219" s="58">
        <f>IF(DF$31&lt;50,50,$O219)</f>
        <v>0</v>
      </c>
      <c r="DG219" s="50"/>
      <c r="DH219" s="50"/>
      <c r="DI219" s="50"/>
      <c r="DJ219" s="50"/>
      <c r="DK219" s="50"/>
      <c r="DL219" s="50"/>
      <c r="DM219" s="50"/>
      <c r="DN219" s="50"/>
      <c r="DO219" s="50"/>
      <c r="DP219" s="50"/>
      <c r="DQ219" s="50"/>
      <c r="DR219" s="50"/>
      <c r="DS219" s="50"/>
      <c r="DT219" s="50"/>
      <c r="DU219" s="50"/>
      <c r="DV219" s="50"/>
      <c r="DW219" s="50"/>
      <c r="DX219" s="50"/>
      <c r="DY219" s="50"/>
      <c r="DZ219" s="50"/>
      <c r="EA219" s="50"/>
      <c r="EB219" s="50"/>
      <c r="EC219" s="50"/>
      <c r="ED219" s="50"/>
      <c r="EE219" s="50"/>
      <c r="EF219" s="50"/>
      <c r="EG219" s="50"/>
    </row>
    <row r="220" spans="3:137" ht="20.100000000000001" customHeight="1">
      <c r="DG220" s="50"/>
      <c r="DH220" s="50"/>
      <c r="DI220" s="50"/>
      <c r="DJ220" s="50"/>
      <c r="DK220" s="50"/>
      <c r="DL220" s="50"/>
      <c r="DM220" s="50"/>
      <c r="DN220" s="50"/>
      <c r="DO220" s="50"/>
      <c r="DP220" s="50"/>
      <c r="DQ220" s="50"/>
      <c r="DR220" s="50"/>
      <c r="DS220" s="50"/>
      <c r="DT220" s="50"/>
      <c r="DU220" s="50"/>
      <c r="DV220" s="50"/>
      <c r="DW220" s="50"/>
      <c r="DX220" s="50"/>
      <c r="DY220" s="50"/>
      <c r="DZ220" s="50"/>
      <c r="EA220" s="50"/>
      <c r="EB220" s="50"/>
      <c r="EC220" s="50"/>
      <c r="ED220" s="50"/>
      <c r="EE220" s="50"/>
      <c r="EF220" s="50"/>
      <c r="EG220" s="50"/>
    </row>
    <row r="221" spans="3:137" ht="20.100000000000001" customHeight="1">
      <c r="DG221" s="50"/>
      <c r="DH221" s="50"/>
      <c r="DI221" s="50"/>
      <c r="DJ221" s="50"/>
      <c r="DK221" s="50"/>
      <c r="DL221" s="50"/>
      <c r="DM221" s="50"/>
      <c r="DN221" s="50"/>
      <c r="DO221" s="50"/>
      <c r="DP221" s="50"/>
      <c r="DQ221" s="50"/>
      <c r="DR221" s="50"/>
      <c r="DS221" s="50"/>
      <c r="DT221" s="50"/>
      <c r="DU221" s="50"/>
      <c r="DV221" s="50"/>
      <c r="DW221" s="50"/>
      <c r="DX221" s="50"/>
      <c r="DY221" s="50"/>
      <c r="DZ221" s="50"/>
      <c r="EA221" s="50"/>
      <c r="EB221" s="50"/>
      <c r="EC221" s="50"/>
      <c r="ED221" s="50"/>
      <c r="EE221" s="50"/>
      <c r="EF221" s="50"/>
      <c r="EG221" s="50"/>
    </row>
    <row r="222" spans="3:137" ht="20.100000000000001" customHeight="1">
      <c r="DG222" s="50"/>
      <c r="DH222" s="50"/>
      <c r="DI222" s="50"/>
      <c r="DJ222" s="50"/>
      <c r="DK222" s="50"/>
      <c r="DL222" s="50"/>
      <c r="DM222" s="50"/>
      <c r="DN222" s="50"/>
      <c r="DO222" s="50"/>
      <c r="DP222" s="50"/>
      <c r="DQ222" s="50"/>
      <c r="DR222" s="50"/>
      <c r="DS222" s="50"/>
      <c r="DT222" s="50"/>
      <c r="DU222" s="50"/>
      <c r="DV222" s="50"/>
      <c r="DW222" s="50"/>
      <c r="DX222" s="50"/>
      <c r="DY222" s="50"/>
      <c r="DZ222" s="50"/>
      <c r="EA222" s="50"/>
      <c r="EB222" s="50"/>
      <c r="EC222" s="50"/>
      <c r="ED222" s="50"/>
      <c r="EE222" s="50"/>
      <c r="EF222" s="50"/>
      <c r="EG222" s="50"/>
    </row>
    <row r="223" spans="3:137" ht="20.100000000000001" customHeight="1">
      <c r="DG223" s="50"/>
      <c r="DH223" s="50"/>
      <c r="DI223" s="50"/>
      <c r="DJ223" s="50"/>
      <c r="DK223" s="50"/>
      <c r="DL223" s="50"/>
      <c r="DM223" s="50"/>
      <c r="DN223" s="50"/>
      <c r="DO223" s="50"/>
      <c r="DP223" s="50"/>
      <c r="DQ223" s="50"/>
      <c r="DR223" s="50"/>
      <c r="DS223" s="50"/>
      <c r="DT223" s="50"/>
      <c r="DU223" s="50"/>
      <c r="DV223" s="50"/>
      <c r="DW223" s="50"/>
      <c r="DX223" s="50"/>
      <c r="DY223" s="50"/>
      <c r="DZ223" s="50"/>
      <c r="EA223" s="50"/>
      <c r="EB223" s="50"/>
      <c r="EC223" s="50"/>
      <c r="ED223" s="50"/>
      <c r="EE223" s="50"/>
      <c r="EF223" s="50"/>
      <c r="EG223" s="50"/>
    </row>
    <row r="224" spans="3:137" ht="20.100000000000001" customHeight="1">
      <c r="DG224" s="50"/>
      <c r="DH224" s="50"/>
      <c r="DI224" s="50"/>
      <c r="DJ224" s="50"/>
      <c r="DK224" s="50"/>
      <c r="DL224" s="50"/>
      <c r="DM224" s="50"/>
      <c r="DN224" s="50"/>
      <c r="DO224" s="50"/>
      <c r="DP224" s="50"/>
      <c r="DQ224" s="50"/>
      <c r="DR224" s="50"/>
      <c r="DS224" s="50"/>
      <c r="DT224" s="50"/>
      <c r="DU224" s="50"/>
      <c r="DV224" s="50"/>
      <c r="DW224" s="50"/>
      <c r="DX224" s="50"/>
      <c r="DY224" s="50"/>
      <c r="DZ224" s="50"/>
      <c r="EA224" s="50"/>
      <c r="EB224" s="50"/>
      <c r="EC224" s="50"/>
      <c r="ED224" s="50"/>
      <c r="EE224" s="50"/>
      <c r="EF224" s="50"/>
      <c r="EG224" s="50"/>
    </row>
    <row r="225" spans="111:137" ht="20.100000000000001" customHeight="1">
      <c r="DG225" s="50"/>
      <c r="DH225" s="50"/>
      <c r="DI225" s="50"/>
      <c r="DJ225" s="50"/>
      <c r="DK225" s="50"/>
      <c r="DL225" s="50"/>
      <c r="DM225" s="50"/>
      <c r="DN225" s="50"/>
      <c r="DO225" s="50"/>
      <c r="DP225" s="50"/>
      <c r="DQ225" s="50"/>
      <c r="DR225" s="50"/>
      <c r="DS225" s="50"/>
      <c r="DT225" s="50"/>
      <c r="DU225" s="50"/>
      <c r="DV225" s="50"/>
      <c r="DW225" s="50"/>
      <c r="DX225" s="50"/>
      <c r="DY225" s="50"/>
      <c r="DZ225" s="50"/>
      <c r="EA225" s="50"/>
      <c r="EB225" s="50"/>
      <c r="EC225" s="50"/>
      <c r="ED225" s="50"/>
      <c r="EE225" s="50"/>
      <c r="EF225" s="50"/>
      <c r="EG225" s="50"/>
    </row>
    <row r="226" spans="111:137" ht="20.100000000000001" customHeight="1">
      <c r="DG226" s="50"/>
      <c r="DH226" s="50"/>
      <c r="DI226" s="50"/>
      <c r="DJ226" s="50"/>
      <c r="DK226" s="50"/>
      <c r="DL226" s="50"/>
      <c r="DM226" s="50"/>
      <c r="DN226" s="50"/>
      <c r="DO226" s="50"/>
      <c r="DP226" s="50"/>
      <c r="DQ226" s="50"/>
      <c r="DR226" s="50"/>
      <c r="DS226" s="50"/>
      <c r="DT226" s="50"/>
      <c r="DU226" s="50"/>
      <c r="DV226" s="50"/>
      <c r="DW226" s="50"/>
      <c r="DX226" s="50"/>
      <c r="DY226" s="50"/>
      <c r="DZ226" s="50"/>
      <c r="EA226" s="50"/>
      <c r="EB226" s="50"/>
      <c r="EC226" s="50"/>
      <c r="ED226" s="50"/>
      <c r="EE226" s="50"/>
      <c r="EF226" s="50"/>
      <c r="EG226" s="50"/>
    </row>
    <row r="227" spans="111:137" ht="20.100000000000001" customHeight="1">
      <c r="DG227" s="50"/>
      <c r="DH227" s="50"/>
      <c r="DI227" s="50"/>
      <c r="DJ227" s="50"/>
      <c r="DK227" s="50"/>
      <c r="DL227" s="50"/>
      <c r="DM227" s="50"/>
      <c r="DN227" s="50"/>
      <c r="DO227" s="50"/>
      <c r="DP227" s="50"/>
      <c r="DQ227" s="50"/>
      <c r="DR227" s="50"/>
      <c r="DS227" s="50"/>
      <c r="DT227" s="50"/>
      <c r="DU227" s="50"/>
      <c r="DV227" s="50"/>
      <c r="DW227" s="50"/>
      <c r="DX227" s="50"/>
      <c r="DY227" s="50"/>
      <c r="DZ227" s="50"/>
      <c r="EA227" s="50"/>
      <c r="EB227" s="50"/>
      <c r="EC227" s="50"/>
      <c r="ED227" s="50"/>
      <c r="EE227" s="50"/>
      <c r="EF227" s="50"/>
      <c r="EG227" s="50"/>
    </row>
    <row r="228" spans="111:137" ht="20.100000000000001" customHeight="1">
      <c r="DG228" s="50"/>
      <c r="DH228" s="50"/>
      <c r="DI228" s="50"/>
      <c r="DJ228" s="50"/>
      <c r="DK228" s="50"/>
      <c r="DL228" s="50"/>
      <c r="DM228" s="50"/>
      <c r="DN228" s="50"/>
      <c r="DO228" s="50"/>
      <c r="DP228" s="50"/>
      <c r="DQ228" s="50"/>
      <c r="DR228" s="50"/>
      <c r="DS228" s="50"/>
      <c r="DT228" s="50"/>
      <c r="DU228" s="50"/>
      <c r="DV228" s="50"/>
      <c r="DW228" s="50"/>
      <c r="DX228" s="50"/>
      <c r="DY228" s="50"/>
      <c r="DZ228" s="50"/>
      <c r="EA228" s="50"/>
      <c r="EB228" s="50"/>
      <c r="EC228" s="50"/>
      <c r="ED228" s="50"/>
      <c r="EE228" s="50"/>
      <c r="EF228" s="50"/>
      <c r="EG228" s="50"/>
    </row>
    <row r="229" spans="111:137" ht="20.100000000000001" customHeight="1">
      <c r="DG229" s="50"/>
      <c r="DH229" s="50"/>
      <c r="DI229" s="50"/>
      <c r="DJ229" s="50"/>
      <c r="DK229" s="50"/>
      <c r="DL229" s="50"/>
      <c r="DM229" s="50"/>
      <c r="DN229" s="50"/>
      <c r="DO229" s="50"/>
      <c r="DP229" s="50"/>
      <c r="DQ229" s="50"/>
      <c r="DR229" s="50"/>
      <c r="DS229" s="50"/>
      <c r="DT229" s="50"/>
      <c r="DU229" s="50"/>
      <c r="DV229" s="50"/>
      <c r="DW229" s="50"/>
      <c r="DX229" s="50"/>
      <c r="DY229" s="50"/>
      <c r="DZ229" s="50"/>
      <c r="EA229" s="50"/>
      <c r="EB229" s="50"/>
      <c r="EC229" s="50"/>
      <c r="ED229" s="50"/>
      <c r="EE229" s="50"/>
      <c r="EF229" s="50"/>
      <c r="EG229" s="50"/>
    </row>
    <row r="230" spans="111:137" ht="20.100000000000001" customHeight="1">
      <c r="DG230" s="50"/>
      <c r="DH230" s="50"/>
      <c r="DI230" s="50"/>
      <c r="DJ230" s="50"/>
      <c r="DK230" s="50"/>
      <c r="DL230" s="50"/>
      <c r="DM230" s="50"/>
      <c r="DN230" s="50"/>
      <c r="DO230" s="50"/>
      <c r="DP230" s="50"/>
      <c r="DQ230" s="50"/>
      <c r="DR230" s="50"/>
      <c r="DS230" s="50"/>
      <c r="DT230" s="50"/>
      <c r="DU230" s="50"/>
      <c r="DV230" s="50"/>
      <c r="DW230" s="50"/>
      <c r="DX230" s="50"/>
      <c r="DY230" s="50"/>
      <c r="DZ230" s="50"/>
      <c r="EA230" s="50"/>
      <c r="EB230" s="50"/>
      <c r="EC230" s="50"/>
      <c r="ED230" s="50"/>
      <c r="EE230" s="50"/>
      <c r="EF230" s="50"/>
      <c r="EG230" s="50"/>
    </row>
    <row r="231" spans="111:137" ht="20.100000000000001" customHeight="1"/>
    <row r="232" spans="111:137" ht="20.100000000000001" customHeight="1"/>
    <row r="233" spans="111:137" ht="20.100000000000001" customHeight="1"/>
    <row r="234" spans="111:137" ht="20.100000000000001" customHeight="1"/>
    <row r="235" spans="111:137" ht="20.100000000000001" customHeight="1"/>
    <row r="236" spans="111:137" ht="20.100000000000001" customHeight="1"/>
    <row r="237" spans="111:137" ht="20.100000000000001" customHeight="1"/>
  </sheetData>
  <sheetProtection algorithmName="SHA-512" hashValue="IibrcLyT+DuHo7Q8wEHHXu/Z5Lg8iL8wE+a5GtlzjjW7Fa6zTv8wwz6FJflXohRjZ3xPVYUmlvJpNF20YsFH+Q==" saltValue="wXkx6Ti/S9XulmxeQVNTdQ==" spinCount="100000" sheet="1" selectLockedCells="1"/>
  <dataConsolidate function="product"/>
  <mergeCells count="217">
    <mergeCell ref="F28:F29"/>
    <mergeCell ref="F25:F26"/>
    <mergeCell ref="F31:F32"/>
    <mergeCell ref="CL10:CL11"/>
    <mergeCell ref="CM10:CM11"/>
    <mergeCell ref="CN10:CN11"/>
    <mergeCell ref="CO10:CO11"/>
    <mergeCell ref="CP10:CP11"/>
    <mergeCell ref="CQ10:CQ11"/>
    <mergeCell ref="CC10:CC11"/>
    <mergeCell ref="CD10:CD11"/>
    <mergeCell ref="CE10:CE11"/>
    <mergeCell ref="CF10:CF11"/>
    <mergeCell ref="CG10:CG11"/>
    <mergeCell ref="CH10:CH11"/>
    <mergeCell ref="CI10:CI11"/>
    <mergeCell ref="CJ10:CJ11"/>
    <mergeCell ref="CK10:CK11"/>
    <mergeCell ref="BT10:BT11"/>
    <mergeCell ref="BU10:BU11"/>
    <mergeCell ref="BV10:BV11"/>
    <mergeCell ref="BW10:BW11"/>
    <mergeCell ref="BX10:BX11"/>
    <mergeCell ref="BY10:BY11"/>
    <mergeCell ref="CR10:CR11"/>
    <mergeCell ref="DF10:DF11"/>
    <mergeCell ref="DE10:DE11"/>
    <mergeCell ref="DD10:DD11"/>
    <mergeCell ref="DC10:DC11"/>
    <mergeCell ref="DB10:DB11"/>
    <mergeCell ref="DA10:DA11"/>
    <mergeCell ref="CZ10:CZ11"/>
    <mergeCell ref="CY10:CY11"/>
    <mergeCell ref="CX10:CX11"/>
    <mergeCell ref="CW10:CW11"/>
    <mergeCell ref="CV10:CV11"/>
    <mergeCell ref="CU10:CU11"/>
    <mergeCell ref="CT10:CT11"/>
    <mergeCell ref="CS10:CS11"/>
    <mergeCell ref="BZ10:BZ11"/>
    <mergeCell ref="CA10:CA11"/>
    <mergeCell ref="CB10:CB11"/>
    <mergeCell ref="BK10:BK11"/>
    <mergeCell ref="BL10:BL11"/>
    <mergeCell ref="BM10:BM11"/>
    <mergeCell ref="BN10:BN11"/>
    <mergeCell ref="BO10:BO11"/>
    <mergeCell ref="BP10:BP11"/>
    <mergeCell ref="BQ10:BQ11"/>
    <mergeCell ref="BR10:BR11"/>
    <mergeCell ref="BS10:BS11"/>
    <mergeCell ref="BB10:BB11"/>
    <mergeCell ref="BC10:BC11"/>
    <mergeCell ref="BD10:BD11"/>
    <mergeCell ref="BE10:BE11"/>
    <mergeCell ref="BF10:BF11"/>
    <mergeCell ref="BG10:BG11"/>
    <mergeCell ref="BH10:BH11"/>
    <mergeCell ref="BI10:BI11"/>
    <mergeCell ref="BJ10:BJ11"/>
    <mergeCell ref="AS10:AS11"/>
    <mergeCell ref="AT10:AT11"/>
    <mergeCell ref="AU10:AU11"/>
    <mergeCell ref="AV10:AV11"/>
    <mergeCell ref="AW10:AW11"/>
    <mergeCell ref="AX10:AX11"/>
    <mergeCell ref="AY10:AY11"/>
    <mergeCell ref="AZ10:AZ11"/>
    <mergeCell ref="BA10:BA11"/>
    <mergeCell ref="AJ10:AJ11"/>
    <mergeCell ref="AK10:AK11"/>
    <mergeCell ref="AL10:AL11"/>
    <mergeCell ref="AM10:AM11"/>
    <mergeCell ref="AN10:AN11"/>
    <mergeCell ref="AO10:AO11"/>
    <mergeCell ref="AP10:AP11"/>
    <mergeCell ref="AQ10:AQ11"/>
    <mergeCell ref="AR10:AR11"/>
    <mergeCell ref="AA10:AA11"/>
    <mergeCell ref="AB10:AB11"/>
    <mergeCell ref="AC10:AC11"/>
    <mergeCell ref="AD10:AD11"/>
    <mergeCell ref="AE10:AE11"/>
    <mergeCell ref="AF10:AF11"/>
    <mergeCell ref="AG10:AG11"/>
    <mergeCell ref="AH10:AH11"/>
    <mergeCell ref="AI10:AI11"/>
    <mergeCell ref="R10:R11"/>
    <mergeCell ref="S10:S11"/>
    <mergeCell ref="T10:T11"/>
    <mergeCell ref="U10:U11"/>
    <mergeCell ref="V10:V11"/>
    <mergeCell ref="W10:W11"/>
    <mergeCell ref="X10:X11"/>
    <mergeCell ref="Y10:Y11"/>
    <mergeCell ref="Z10:Z11"/>
    <mergeCell ref="F12:H12"/>
    <mergeCell ref="I10:I11"/>
    <mergeCell ref="K10:K11"/>
    <mergeCell ref="L10:L11"/>
    <mergeCell ref="M10:M11"/>
    <mergeCell ref="N10:N11"/>
    <mergeCell ref="O10:O11"/>
    <mergeCell ref="P10:P11"/>
    <mergeCell ref="Q10:Q11"/>
    <mergeCell ref="U67:AD67"/>
    <mergeCell ref="AE67:AN67"/>
    <mergeCell ref="AO67:AX67"/>
    <mergeCell ref="AY67:BH67"/>
    <mergeCell ref="BI67:BR67"/>
    <mergeCell ref="BS67:CB67"/>
    <mergeCell ref="BS44:CB44"/>
    <mergeCell ref="CC67:CL67"/>
    <mergeCell ref="CM67:CV67"/>
    <mergeCell ref="CC44:CL44"/>
    <mergeCell ref="CM44:CV44"/>
    <mergeCell ref="CW67:DF67"/>
    <mergeCell ref="K23:T23"/>
    <mergeCell ref="C30:E30"/>
    <mergeCell ref="C27:E27"/>
    <mergeCell ref="C24:E24"/>
    <mergeCell ref="C28:E29"/>
    <mergeCell ref="C25:E26"/>
    <mergeCell ref="K67:T67"/>
    <mergeCell ref="B67:C67"/>
    <mergeCell ref="C47:E47"/>
    <mergeCell ref="C43:E43"/>
    <mergeCell ref="C38:E38"/>
    <mergeCell ref="C40:E40"/>
    <mergeCell ref="C42:E42"/>
    <mergeCell ref="C54:E54"/>
    <mergeCell ref="C55:E55"/>
    <mergeCell ref="C58:E58"/>
    <mergeCell ref="C57:F57"/>
    <mergeCell ref="C44:E44"/>
    <mergeCell ref="C50:E50"/>
    <mergeCell ref="C41:E41"/>
    <mergeCell ref="C49:E49"/>
    <mergeCell ref="C60:E60"/>
    <mergeCell ref="K40:T40"/>
    <mergeCell ref="O104:Q104"/>
    <mergeCell ref="C53:E53"/>
    <mergeCell ref="C63:E63"/>
    <mergeCell ref="C61:E61"/>
    <mergeCell ref="C65:E65"/>
    <mergeCell ref="D68:E68"/>
    <mergeCell ref="D69:E69"/>
    <mergeCell ref="D70:E70"/>
    <mergeCell ref="D104:F104"/>
    <mergeCell ref="H104:J104"/>
    <mergeCell ref="D79:E79"/>
    <mergeCell ref="D71:E71"/>
    <mergeCell ref="D73:E73"/>
    <mergeCell ref="D72:E72"/>
    <mergeCell ref="D77:E77"/>
    <mergeCell ref="D78:E78"/>
    <mergeCell ref="D74:E74"/>
    <mergeCell ref="D75:E75"/>
    <mergeCell ref="D76:E76"/>
    <mergeCell ref="K44:T44"/>
    <mergeCell ref="C46:E46"/>
    <mergeCell ref="C52:E52"/>
    <mergeCell ref="C2:E2"/>
    <mergeCell ref="C45:E45"/>
    <mergeCell ref="C33:E33"/>
    <mergeCell ref="C48:E48"/>
    <mergeCell ref="C31:E32"/>
    <mergeCell ref="C35:E36"/>
    <mergeCell ref="C19:E19"/>
    <mergeCell ref="C4:E4"/>
    <mergeCell ref="C6:E6"/>
    <mergeCell ref="C22:F22"/>
    <mergeCell ref="C23:F23"/>
    <mergeCell ref="C10:E10"/>
    <mergeCell ref="C8:E8"/>
    <mergeCell ref="C12:E12"/>
    <mergeCell ref="C17:E17"/>
    <mergeCell ref="C20:E20"/>
    <mergeCell ref="C18:E18"/>
    <mergeCell ref="C15:E15"/>
    <mergeCell ref="C21:E21"/>
    <mergeCell ref="C13:E13"/>
    <mergeCell ref="C11:E11"/>
    <mergeCell ref="AY23:BH23"/>
    <mergeCell ref="BI23:BR23"/>
    <mergeCell ref="BS23:CB23"/>
    <mergeCell ref="CC23:CL23"/>
    <mergeCell ref="CM23:CV23"/>
    <mergeCell ref="CW23:DF23"/>
    <mergeCell ref="K15:T15"/>
    <mergeCell ref="U23:AD23"/>
    <mergeCell ref="AE23:AN23"/>
    <mergeCell ref="AO23:AX23"/>
    <mergeCell ref="CW44:DF44"/>
    <mergeCell ref="U44:AD44"/>
    <mergeCell ref="AE44:AN44"/>
    <mergeCell ref="AO44:AX44"/>
    <mergeCell ref="AY44:BH44"/>
    <mergeCell ref="BI44:BR44"/>
    <mergeCell ref="BS15:CB15"/>
    <mergeCell ref="CC15:CL15"/>
    <mergeCell ref="CM15:CV15"/>
    <mergeCell ref="CW15:DF15"/>
    <mergeCell ref="U40:AD40"/>
    <mergeCell ref="AE40:AN40"/>
    <mergeCell ref="AO40:AX40"/>
    <mergeCell ref="AY40:BH40"/>
    <mergeCell ref="BI40:BR40"/>
    <mergeCell ref="BS40:CB40"/>
    <mergeCell ref="CC40:CL40"/>
    <mergeCell ref="CM40:CV40"/>
    <mergeCell ref="CW40:DF40"/>
    <mergeCell ref="U15:AD15"/>
    <mergeCell ref="AE15:AN15"/>
    <mergeCell ref="AO15:AX15"/>
    <mergeCell ref="AY15:BH15"/>
    <mergeCell ref="BI15:BR15"/>
  </mergeCells>
  <phoneticPr fontId="5" type="noConversion"/>
  <conditionalFormatting sqref="B80">
    <cfRule type="containsText" dxfId="2240" priority="749" operator="containsText" text="GOLD">
      <formula>NOT(ISERROR(SEARCH("GOLD",B80)))</formula>
    </cfRule>
    <cfRule type="containsText" dxfId="2239" priority="750" operator="containsText" text="SILVER">
      <formula>NOT(ISERROR(SEARCH("SILVER",B80)))</formula>
    </cfRule>
    <cfRule type="containsText" dxfId="2238" priority="751" operator="containsText" text="CERTIFIED">
      <formula>NOT(ISERROR(SEARCH("CERTIFIED",B80)))</formula>
    </cfRule>
  </conditionalFormatting>
  <conditionalFormatting sqref="B80">
    <cfRule type="containsText" dxfId="2237" priority="746" operator="containsText" text="NOT CERTIFIED">
      <formula>NOT(ISERROR(SEARCH("NOT CERTIFIED",B80)))</formula>
    </cfRule>
    <cfRule type="expression" dxfId="2236" priority="747">
      <formula>$F$65=0</formula>
    </cfRule>
    <cfRule type="containsText" dxfId="2235" priority="748" operator="containsText" text="PLATINUM">
      <formula>NOT(ISERROR(SEARCH("PLATINUM",B80)))</formula>
    </cfRule>
  </conditionalFormatting>
  <conditionalFormatting sqref="U41:DF41 K1:DF7 K83:DF1048576 K12:DF12 K14:DF21 K23:DF26 K28:DF40 K9:DF9 K42:DF66">
    <cfRule type="expression" dxfId="2234" priority="645">
      <formula>$I$1="Select here"</formula>
    </cfRule>
  </conditionalFormatting>
  <conditionalFormatting sqref="L4:DF4 L31:O32 L36:DF36 L55:DF55 L58:DF58 L61:O61 L25:O26 K1:K7 K42:K66 K83:K1048576 L28:O29 K14:K21 U15 AE15 AO15 AY15 BI15 BS15 CC15 CM15 CW15 K28:K40 K23:K26 L24:DF24 L26:DF26 L32:DF32 U40 AE40 AO40 AY40 BI40 BS40 CC40 CM40 CW40 U44 AE44 AO44 AY44 BI44 BS44 CC44 CM44 CW44 L29:DF30 L52:DF52 K12:DF12 L18:DF18 L25:Q25 L28:R28 L31:Q31 L42:DF42 L46:T46 K9 L65:DF65">
    <cfRule type="expression" dxfId="2233" priority="745">
      <formula>$I$1&lt;1</formula>
    </cfRule>
  </conditionalFormatting>
  <conditionalFormatting sqref="L1:L7 L23:L26 L42:L66 L83:L1048576 M29:O29 L14:L21 V15 AF15 AP15 AZ15 BJ15 BT15 CD15 CN15 CX15 R32 M32:P32 N26:Q26 L28:L40 S26 Z26 U26:X26 V40 AF40 AP40 AZ40 BJ40 BT40 CD40 CN40 CX40 V44 AF44 AP44 AZ44 BJ44 BT44 CD44 CN44 CX44 L12 L9">
    <cfRule type="expression" dxfId="2232" priority="744">
      <formula>$I$1&lt;2</formula>
    </cfRule>
  </conditionalFormatting>
  <conditionalFormatting sqref="M1:M7 M23:M26 M42:M66 M83:M1048576 M14:M21 W15 AG15 AQ15 BA15 BK15 BU15 CE15 CO15 CY15 N32:P32 P26 M28:M40 T26 AA26 W26 W40 AG40 AQ40 BA40 BK40 BU40 CE40 CO40 CY40 W44 AG44 AQ44 BA44 BK44 BU44 CE44 CO44 CY44 M12 M9">
    <cfRule type="expression" dxfId="2231" priority="743">
      <formula>$I$1&lt;3</formula>
    </cfRule>
  </conditionalFormatting>
  <conditionalFormatting sqref="N1:N7 N23:N26 N42:N66 N83:N1048576 N14:N21 X15 AH15 AR15 BB15 BL15 BV15 CF15 CP15 CZ15 Q26 N28:N40 U26 X26 X40 AH40 AR40 BB40 BL40 BV40 CF40 CP40 CZ40 X44 AH44 AR44 BB44 BL44 BV44 CF44 CP44 CZ44 N12 N9">
    <cfRule type="expression" dxfId="2230" priority="742">
      <formula>$I$1&lt;4</formula>
    </cfRule>
  </conditionalFormatting>
  <conditionalFormatting sqref="O1:O7 O23:O26 O42:O66 O83:O1048576 O14:O21 Y15 AI15 AS15 BC15 BM15 BW15 CG15 CQ15 DA15 O28:O40 V26 Y40 AI40 AS40 BC40 BM40 BW40 CG40 CQ40 DA40 Y44 AI44 AS44 BC44 BM44 BW44 CG44 CQ44 DA44 O12 O9">
    <cfRule type="expression" dxfId="2229" priority="741">
      <formula>$I$1&lt;5</formula>
    </cfRule>
  </conditionalFormatting>
  <conditionalFormatting sqref="P1:P7 P23:P26 P42:P66 P14:P21 Z15 AJ15 AT15 BD15 BN15 BX15 CH15 CR15 DB15 P28:P40 W26 Z40 AJ40 AT40 BD40 BN40 BX40 CH40 CR40 DB40 Z44 AJ44 AT44 BD44 BN44 BX44 CH44 CR44 DB44 P83:P1048576 P12 P9">
    <cfRule type="expression" dxfId="2228" priority="740">
      <formula>$I$1&lt;6</formula>
    </cfRule>
  </conditionalFormatting>
  <conditionalFormatting sqref="Q1:Q7 Q23:Q26 Q42:Q66 Q14:Q21 AA15 AK15 AU15 BE15 BO15 BY15 CI15 CS15 DC15 Q28:Q40 X26 AA40 AK40 AU40 BE40 BO40 BY40 CI40 CS40 DC40 AA44 AK44 AU44 BE44 BO44 BY44 CI44 CS44 DC44 Q83:Q1048576 Q12 Q9">
    <cfRule type="expression" dxfId="2227" priority="739">
      <formula>$I$1&lt;7</formula>
    </cfRule>
  </conditionalFormatting>
  <conditionalFormatting sqref="R1:R7 R23:R26 R42:R66 R14:R21 AB15 AL15 AV15 BF15 BP15 BZ15 CJ15 CT15 DD15 R28:R40 AB40 AL40 AV40 BF40 BP40 BZ40 CJ40 CT40 DD40 AB44 AL44 AV44 BF44 BP44 BZ44 CJ44 CT44 DD44 R83:R1048576 R12 R9">
    <cfRule type="expression" dxfId="2226" priority="738">
      <formula>$I$1&lt;8</formula>
    </cfRule>
  </conditionalFormatting>
  <conditionalFormatting sqref="S1:S7 S23:S26 S42:S66 S14:S21 AC15 AM15 AW15 BG15 BQ15 CA15 CK15 CU15 DE15 S28:S40 AC40 AM40 AW40 BG40 BQ40 CA40 CK40 CU40 DE40 AC44 AM44 AW44 BG44 BQ44 CA44 CK44 CU44 DE44 S83:S1048576 S12 S9">
    <cfRule type="expression" dxfId="2225" priority="737">
      <formula>$I$1&lt;9</formula>
    </cfRule>
  </conditionalFormatting>
  <conditionalFormatting sqref="T1:T7 T23:T26 T42:T66 T14:T21 AD15 AN15 AX15 BH15 BR15 CB15 CL15 CV15 DF15 T28:T40 AD40 AN40 AX40 BH40 BR40 CB40 CL40 CV40 DF40 AD44 AN44 AX44 BH44 BR44 CB44 CL44 CV44 DF44 T83:T1048576 T12 T9">
    <cfRule type="expression" dxfId="2224" priority="736">
      <formula>$I$1&lt;10</formula>
    </cfRule>
  </conditionalFormatting>
  <conditionalFormatting sqref="U1:U7 U28:U66 U14:U21 U23:U26 U83:U1048576 U12 U9">
    <cfRule type="expression" dxfId="2223" priority="735">
      <formula>$I$1&lt;11</formula>
    </cfRule>
  </conditionalFormatting>
  <conditionalFormatting sqref="V1:V7 V28:V66 V14:V21 V23:V26 V83:V1048576 V12 V9">
    <cfRule type="expression" dxfId="2222" priority="734">
      <formula>$I$1&lt;12</formula>
    </cfRule>
  </conditionalFormatting>
  <conditionalFormatting sqref="W1:W7 W28:W66 W14:W21 W23:W26 W83:W1048576 W12 W9">
    <cfRule type="expression" dxfId="2221" priority="733">
      <formula>$I$1&lt;13</formula>
    </cfRule>
  </conditionalFormatting>
  <conditionalFormatting sqref="X1:X7 X28:X66 X14:X21 X23:X26 X83:X1048576 X12 X9">
    <cfRule type="expression" dxfId="2220" priority="732">
      <formula>$I$1&lt;14</formula>
    </cfRule>
  </conditionalFormatting>
  <conditionalFormatting sqref="Y1:Y7 Y28:Y66 Y14:Y21 Y23:Y26 Y83:Y1048576 Y12 Y9">
    <cfRule type="expression" dxfId="2219" priority="731">
      <formula>$I$1&lt;15</formula>
    </cfRule>
  </conditionalFormatting>
  <conditionalFormatting sqref="Z1:Z7 Z28:Z66 Z14:Z21 Z23:Z26 Z83:Z1048576 Z12 Z9">
    <cfRule type="expression" dxfId="2218" priority="730">
      <formula>$I$1&lt;16</formula>
    </cfRule>
  </conditionalFormatting>
  <conditionalFormatting sqref="AA1:AA7 AA28:AA66 AA14:AA21 AA23:AA26 AA83:AA1048576 AA12 AA9">
    <cfRule type="expression" dxfId="2217" priority="729">
      <formula>$I$1&lt;17</formula>
    </cfRule>
  </conditionalFormatting>
  <conditionalFormatting sqref="AB1:AB7 AB28:AB66 AB14:AB21 AB23:AB26 AB83:AB1048576 AB12 AB9">
    <cfRule type="expression" dxfId="2216" priority="728">
      <formula>$I$1&lt;18</formula>
    </cfRule>
  </conditionalFormatting>
  <conditionalFormatting sqref="AC1:AC7 AC28:AC66 AC14:AC21 AC23:AC26 AC83:AC1048576 AC12 AC9">
    <cfRule type="expression" dxfId="2215" priority="727">
      <formula>$I$1&lt;19</formula>
    </cfRule>
  </conditionalFormatting>
  <conditionalFormatting sqref="AD1:AD7 AD28:AD66 AD14:AD21 AD23:AD26 AD83:AD1048576 AD12 AD9">
    <cfRule type="expression" dxfId="2214" priority="726">
      <formula>$I$1&lt;20</formula>
    </cfRule>
  </conditionalFormatting>
  <conditionalFormatting sqref="AE1:AE7 AE28:AE66 AE14:AE21 AE23:AE26 AE83:AE1048576 AE12 AE9">
    <cfRule type="expression" dxfId="2213" priority="725">
      <formula>$I$1&lt;21</formula>
    </cfRule>
  </conditionalFormatting>
  <conditionalFormatting sqref="AF1:AF7 AF28:AF66 AF14:AF21 AF23:AF26 AF83:AF1048576 AF12 AF9">
    <cfRule type="expression" dxfId="2212" priority="724">
      <formula>$I$1&lt;22</formula>
    </cfRule>
  </conditionalFormatting>
  <conditionalFormatting sqref="AG1:AG7 AG28:AG66 AG14:AG21 AG23:AG26 AG83:AG1048576 AG12 AG9">
    <cfRule type="expression" dxfId="2211" priority="723">
      <formula>$I$1&lt;23</formula>
    </cfRule>
  </conditionalFormatting>
  <conditionalFormatting sqref="AH1:AH7 AH28:AH66 AH14:AH21 AH23:AH26 AH83:AH1048576 AH12 AH9">
    <cfRule type="expression" dxfId="2210" priority="722">
      <formula>$I$1&lt;24</formula>
    </cfRule>
  </conditionalFormatting>
  <conditionalFormatting sqref="AI1:AI7 AI28:AI66 AI14:AI21 AI23:AI26 AI83:AI1048576 AI12 AI9">
    <cfRule type="expression" dxfId="2209" priority="721">
      <formula>$I$1&lt;25</formula>
    </cfRule>
  </conditionalFormatting>
  <conditionalFormatting sqref="AJ1:AJ7 AJ28:AJ66 AJ14:AJ21 AJ23:AJ26 AJ83:AJ1048576 AJ12 AJ9">
    <cfRule type="expression" dxfId="2208" priority="720">
      <formula>$I$1&lt;26</formula>
    </cfRule>
  </conditionalFormatting>
  <conditionalFormatting sqref="AK1:AK7 AK28:AK66 AK14:AK21 AK23:AK26 AK83:AK1048576 AK12 AK9">
    <cfRule type="expression" dxfId="2207" priority="719">
      <formula>$I$1&lt;27</formula>
    </cfRule>
  </conditionalFormatting>
  <conditionalFormatting sqref="AL1:AL7 AL28:AL66 AL14:AL21 AL23:AL26 AL83:AL1048576 AL12 AL9">
    <cfRule type="expression" dxfId="2206" priority="718">
      <formula>$I$1&lt;28</formula>
    </cfRule>
  </conditionalFormatting>
  <conditionalFormatting sqref="AM1:AM7 AM28:AM66 AM14:AM21 AM23:AM26 AM83:AM1048576 AM12 AM9">
    <cfRule type="expression" dxfId="2205" priority="717">
      <formula>$I$1&lt;29</formula>
    </cfRule>
  </conditionalFormatting>
  <conditionalFormatting sqref="AN1:AN7 AN28:AN66 AN14:AN21 AN23:AN26 AN83:AN1048576 AN12 AN9">
    <cfRule type="expression" dxfId="2204" priority="716">
      <formula>$I$1&lt;30</formula>
    </cfRule>
  </conditionalFormatting>
  <conditionalFormatting sqref="AO1:AO7 AO28:AO66 AO14:AO21 AO23:AO26 AO83:AO1048576 AO12 AO9">
    <cfRule type="expression" dxfId="2203" priority="715">
      <formula>$I$1&lt;31</formula>
    </cfRule>
  </conditionalFormatting>
  <conditionalFormatting sqref="AP1:AP7 AP28:AP66 AP14:AP21 AP23:AP26 AP83:AP1048576 AP12 AP9">
    <cfRule type="expression" dxfId="2202" priority="714">
      <formula>$I$1&lt;32</formula>
    </cfRule>
  </conditionalFormatting>
  <conditionalFormatting sqref="AQ1:AQ7 AQ28:AQ66 AQ14:AQ21 AQ23:AQ26 AQ83:AQ1048576 AQ12 AQ9">
    <cfRule type="expression" dxfId="2201" priority="713">
      <formula>$I$1&lt;33</formula>
    </cfRule>
  </conditionalFormatting>
  <conditionalFormatting sqref="AR1:AR7 AR28:AR66 AR14:AR21 AR23:AR26 AR83:AR1048576 AR12 AR9">
    <cfRule type="expression" dxfId="2200" priority="712">
      <formula>$I$1&lt;34</formula>
    </cfRule>
  </conditionalFormatting>
  <conditionalFormatting sqref="AS1:AS7 AS28:AS66 AS14:AS21 AS23:AS26 AS83:AS1048576 AS12 AS9">
    <cfRule type="expression" dxfId="2199" priority="711">
      <formula>$I$1&lt;35</formula>
    </cfRule>
  </conditionalFormatting>
  <conditionalFormatting sqref="AT1:AT7 AT28:AT66 AT14:AT21 AT23:AT26 AT83:AT1048576 AT12 AT9">
    <cfRule type="expression" dxfId="2198" priority="710">
      <formula>$I$1&lt;36</formula>
    </cfRule>
  </conditionalFormatting>
  <conditionalFormatting sqref="AU1:AU7 AU28:AU66 AU14:AU21 AU23:AU26 AU83:AU1048576 AU12 AU9">
    <cfRule type="expression" dxfId="2197" priority="709">
      <formula>$I$1&lt;37</formula>
    </cfRule>
  </conditionalFormatting>
  <conditionalFormatting sqref="AV1:AV7 AV28:AV66 AV14:AV21 AV23:AV26 AV83:AV1048576 AV12 AV9">
    <cfRule type="expression" dxfId="2196" priority="708">
      <formula>$I$1&lt;38</formula>
    </cfRule>
  </conditionalFormatting>
  <conditionalFormatting sqref="AW1:AW7 AW28:AW66 AW14:AW21 AW23:AW26 AW83:AW1048576 AW12 AW9">
    <cfRule type="expression" dxfId="2195" priority="707">
      <formula>$I$1&lt;39</formula>
    </cfRule>
  </conditionalFormatting>
  <conditionalFormatting sqref="AX1:AX7 AX28:AX66 AX14:AX21 AX23:AX26 AX83:AX1048576 AX12 AX9">
    <cfRule type="expression" dxfId="2194" priority="706">
      <formula>$I$1&lt;40</formula>
    </cfRule>
  </conditionalFormatting>
  <conditionalFormatting sqref="AY1:AY7 AY28:AY66 AY14:AY21 AY23:AY26 AY83:AY1048576 AY12 AY9">
    <cfRule type="expression" dxfId="2193" priority="705">
      <formula>$I$1&lt;41</formula>
    </cfRule>
  </conditionalFormatting>
  <conditionalFormatting sqref="AZ1:AZ7 AZ28:AZ66 AZ14:AZ21 AZ23:AZ26 AZ83:AZ1048576 AZ12 AZ9">
    <cfRule type="expression" dxfId="2192" priority="704">
      <formula>$I$1&lt;42</formula>
    </cfRule>
  </conditionalFormatting>
  <conditionalFormatting sqref="BA1:BA7 BA28:BA66 BA14:BA21 BA23:BA26 BA83:BA1048576 BA12 BA9">
    <cfRule type="expression" dxfId="2191" priority="703">
      <formula>$I$1&lt;43</formula>
    </cfRule>
  </conditionalFormatting>
  <conditionalFormatting sqref="BB1:BB7 BB28:BB66 BB14:BB21 BB23:BB26 BB83:BB1048576 BB12 BB9">
    <cfRule type="expression" dxfId="2190" priority="702">
      <formula>$I$1&lt;44</formula>
    </cfRule>
  </conditionalFormatting>
  <conditionalFormatting sqref="BC1:BC7 BC28:BC66 BC14:BC21 BC23:BC26 BC83:BC1048576 BC12 BC9">
    <cfRule type="expression" dxfId="2189" priority="701">
      <formula>$I$1&lt;45</formula>
    </cfRule>
  </conditionalFormatting>
  <conditionalFormatting sqref="BD1:BD7 BD28:BD66 BD14:BD21 BD23:BD26 BD83:BD1048576 BD12 BD9">
    <cfRule type="expression" dxfId="2188" priority="700">
      <formula>$I$1&lt;46</formula>
    </cfRule>
  </conditionalFormatting>
  <conditionalFormatting sqref="BE1:BE7 BE28:BE66 BE14:BE21 BE23:BE26 BE83:BE1048576 BE12 BE9">
    <cfRule type="expression" dxfId="2187" priority="699">
      <formula>$I$1&lt;47</formula>
    </cfRule>
  </conditionalFormatting>
  <conditionalFormatting sqref="BF1:BF7 BF28:BF66 BF14:BF21 BF23:BF26 BF83:BF1048576 BF12 BF9">
    <cfRule type="expression" dxfId="2186" priority="698">
      <formula>$I$1&lt;48</formula>
    </cfRule>
  </conditionalFormatting>
  <conditionalFormatting sqref="BG1:BG7 BG28:BG66 BG14:BG21 BG23:BG26 BG83:BG1048576 BG12 BG9">
    <cfRule type="expression" dxfId="2185" priority="697">
      <formula>$I$1&lt;49</formula>
    </cfRule>
  </conditionalFormatting>
  <conditionalFormatting sqref="BH1:BH7 BH28:BH66 BH14:BH21 BH23:BH26 BH83:BH1048576 BH12 BH9">
    <cfRule type="expression" dxfId="2184" priority="696">
      <formula>$I$1&lt;50</formula>
    </cfRule>
  </conditionalFormatting>
  <conditionalFormatting sqref="BI1:BI7 BI28:BI66 BI14:BI21 BI23:BI26 BI83:BI1048576 BI12 BI9">
    <cfRule type="expression" dxfId="2183" priority="695">
      <formula>$I$1&lt;51</formula>
    </cfRule>
  </conditionalFormatting>
  <conditionalFormatting sqref="BJ1:BJ7 BJ28:BJ66 BJ14:BJ21 BJ23:BJ26 BJ83:BJ1048576 BJ12 BJ9">
    <cfRule type="expression" dxfId="2182" priority="694">
      <formula>$I$1&lt;52</formula>
    </cfRule>
  </conditionalFormatting>
  <conditionalFormatting sqref="BK1:BK7 BK28:BK66 BK14:BK21 BK23:BK26 BK83:BK1048576 BK12 BK9">
    <cfRule type="expression" dxfId="2181" priority="693">
      <formula>$I$1&lt;53</formula>
    </cfRule>
  </conditionalFormatting>
  <conditionalFormatting sqref="BL1:BL7 BL28:BL66 BL14:BL21 BL23:BL26 BM26:BN26 BL83:BL1048576 BL12 BL9">
    <cfRule type="expression" dxfId="2180" priority="692">
      <formula>$I$1&lt;54</formula>
    </cfRule>
  </conditionalFormatting>
  <conditionalFormatting sqref="BM1:BM7 BM28:BM66 BM14:BM21 BM23:BM26 BM83:BM1048576 BM12 BM9">
    <cfRule type="expression" dxfId="2179" priority="691">
      <formula>$I$1&lt;55</formula>
    </cfRule>
  </conditionalFormatting>
  <conditionalFormatting sqref="BN1:BN7 BN28:BN66 BN14:BN21 BN23:BN26 BN83:BN1048576 BN12 BN9">
    <cfRule type="expression" dxfId="2178" priority="690">
      <formula>$I$1&lt;56</formula>
    </cfRule>
  </conditionalFormatting>
  <conditionalFormatting sqref="BO1:BO7 BO28:BO66 BO14:BO21 BO23:BO26 BO83:BO1048576 BO12 BO9">
    <cfRule type="expression" dxfId="2177" priority="689">
      <formula>$I$1&lt;57</formula>
    </cfRule>
  </conditionalFormatting>
  <conditionalFormatting sqref="BP1:BP7 BP28:BP66 BP14:BP21 BP23:BP26 BP83:BP1048576 BP12 BP9">
    <cfRule type="expression" dxfId="2176" priority="688">
      <formula>$I$1&lt;58</formula>
    </cfRule>
  </conditionalFormatting>
  <conditionalFormatting sqref="BQ1:BQ7 BQ28:BQ66 BQ14:BQ21 BQ23:BQ26 BQ83:BQ1048576 BQ12 BQ9">
    <cfRule type="expression" dxfId="2175" priority="687">
      <formula>$I$1&lt;59</formula>
    </cfRule>
  </conditionalFormatting>
  <conditionalFormatting sqref="BR1:BR7 BR28:BR66 BR14:BR21 BR23:BR26 BR83:BR1048576 BR12 BR9">
    <cfRule type="expression" dxfId="2174" priority="686">
      <formula>$I$1&lt;60</formula>
    </cfRule>
  </conditionalFormatting>
  <conditionalFormatting sqref="BS1:BS7 BS28:BS66 BS14:BS21 BS23:BS26 BS83:BS1048576 BS12 BS9">
    <cfRule type="expression" dxfId="2173" priority="685">
      <formula>$I$1&lt;61</formula>
    </cfRule>
  </conditionalFormatting>
  <conditionalFormatting sqref="BT1:BT7 BT28:BT66 BT14:BT21 BT23:BT26 BT83:BT1048576 BT12 BT9">
    <cfRule type="expression" dxfId="2172" priority="684">
      <formula>$I$1&lt;62</formula>
    </cfRule>
  </conditionalFormatting>
  <conditionalFormatting sqref="BU1:BU7 BU28:BU66 BU14:BU21 BU23:BU26 BU83:BU1048576 BU12 BU9">
    <cfRule type="expression" dxfId="2171" priority="683">
      <formula>$I$1&lt;63</formula>
    </cfRule>
  </conditionalFormatting>
  <conditionalFormatting sqref="BV1:BV7 BV28:BV66 BV14:BV21 BV23:BV26 BV83:BV1048576 BV12 BV9">
    <cfRule type="expression" dxfId="2170" priority="682">
      <formula>$I$1&lt;64</formula>
    </cfRule>
  </conditionalFormatting>
  <conditionalFormatting sqref="BW1:BW7 BW28:BW66 BW14:BW21 BW23:BW26 BW83:BW1048576 BW12 BW9">
    <cfRule type="expression" dxfId="2169" priority="681">
      <formula>$I$1&lt;65</formula>
    </cfRule>
  </conditionalFormatting>
  <conditionalFormatting sqref="BX1:BX7 BX28:BX66 BX14:BX21 BX23:BX26 BX83:BX1048576 BX12 BX9">
    <cfRule type="expression" dxfId="2168" priority="680">
      <formula>$I$1&lt;66</formula>
    </cfRule>
  </conditionalFormatting>
  <conditionalFormatting sqref="BY1:BY7 BY28:BY66 BY14:BY21 BY23:BY26 BY83:BY1048576 BY12 BY9">
    <cfRule type="expression" dxfId="2167" priority="679">
      <formula>$I$1&lt;67</formula>
    </cfRule>
  </conditionalFormatting>
  <conditionalFormatting sqref="BZ1:BZ7 BZ28:BZ66 BZ14:BZ21 BZ23:BZ26 BZ83:BZ1048576 BZ12 BZ9">
    <cfRule type="expression" dxfId="2166" priority="678">
      <formula>$I$1&lt;68</formula>
    </cfRule>
  </conditionalFormatting>
  <conditionalFormatting sqref="CA1:CA7 CA28:CA66 CA14:CA21 CA23:CA26 CA83:CA1048576 CA12 CA9">
    <cfRule type="expression" dxfId="2165" priority="677">
      <formula>$I$1&lt;69</formula>
    </cfRule>
  </conditionalFormatting>
  <conditionalFormatting sqref="CB1:CB7 CB28:CB66 CB14:CB21 CB23:CB26 CB83:CB1048576 CB12 CB9">
    <cfRule type="expression" dxfId="2164" priority="676">
      <formula>$I$1&lt;70</formula>
    </cfRule>
  </conditionalFormatting>
  <conditionalFormatting sqref="CC1:CC7 CC28:CC66 CC14:CC21 CC23:CC26 CC83:CC1048576 CC12 CC9">
    <cfRule type="expression" dxfId="2163" priority="675">
      <formula>$I$1&lt;71</formula>
    </cfRule>
  </conditionalFormatting>
  <conditionalFormatting sqref="CD1:CD7 CD28:CD66 CD14:CD21 CD23:CD26 CD83:CD1048576 CD12 CD9">
    <cfRule type="expression" dxfId="2162" priority="674">
      <formula>$I$1&lt;72</formula>
    </cfRule>
  </conditionalFormatting>
  <conditionalFormatting sqref="CE1:CE7 CE28:CE66 CE14:CE21 CE23:CE26 CE83:CE1048576 CE12 CE9">
    <cfRule type="expression" dxfId="2161" priority="673">
      <formula>$I$1&lt;73</formula>
    </cfRule>
  </conditionalFormatting>
  <conditionalFormatting sqref="CF1:CF7 CF28:CF66 CF14:CF21 CF23:CF26 CF83:CF1048576 CF12 CF9">
    <cfRule type="expression" dxfId="2160" priority="672">
      <formula>$I$1&lt;74</formula>
    </cfRule>
  </conditionalFormatting>
  <conditionalFormatting sqref="CG1:CG7 CG28:CG66 CG14:CG21 CG23:CG26 CG83:CG1048576 CG12 CG9">
    <cfRule type="expression" dxfId="2159" priority="671">
      <formula>$I$1&lt;75</formula>
    </cfRule>
  </conditionalFormatting>
  <conditionalFormatting sqref="CH1:CH7 CH28:CH66 CH14:CH21 CH23:CH26 CH83:CH1048576 CH12 CH9">
    <cfRule type="expression" dxfId="2158" priority="670">
      <formula>$I$1&lt;76</formula>
    </cfRule>
  </conditionalFormatting>
  <conditionalFormatting sqref="CI1:CI7 CI28:CI66 CI14:CI21 CI23:CI26 CI83:CI1048576 CI12 CI9">
    <cfRule type="expression" dxfId="2157" priority="669">
      <formula>$I$1&lt;77</formula>
    </cfRule>
  </conditionalFormatting>
  <conditionalFormatting sqref="CJ1:CJ7 CJ28:CJ66 CJ14:CJ21 CJ23:CJ26 CJ83:CJ1048576 CJ12 CJ9">
    <cfRule type="expression" dxfId="2156" priority="668">
      <formula>$I$1&lt;78</formula>
    </cfRule>
  </conditionalFormatting>
  <conditionalFormatting sqref="CK1:CK7 CK28:CK66 CK14:CK21 CK23:CK26 CK83:CK1048576 CK12 CK9">
    <cfRule type="expression" dxfId="2155" priority="667">
      <formula>$I$1&lt;79</formula>
    </cfRule>
  </conditionalFormatting>
  <conditionalFormatting sqref="CL1:CL7 CL28:CL66 CL14:CL21 CL23:CL26 CL83:CL1048576 CL12 CL9">
    <cfRule type="expression" dxfId="2154" priority="666">
      <formula>$I$1&lt;80</formula>
    </cfRule>
  </conditionalFormatting>
  <conditionalFormatting sqref="CM1:CM7 CM28:CM66 CM14:CM21 CM23:CM26 CM83:CM1048576 CM12 CM9">
    <cfRule type="expression" dxfId="2153" priority="665">
      <formula>$I$1&lt;81</formula>
    </cfRule>
  </conditionalFormatting>
  <conditionalFormatting sqref="CN1:CN7 CN28:CN66 CN14:CN21 CN23:CN26 CN83:CN1048576 CN12 CN9">
    <cfRule type="expression" dxfId="2152" priority="664">
      <formula>$I$1&lt;82</formula>
    </cfRule>
  </conditionalFormatting>
  <conditionalFormatting sqref="CO1:CO7 CO28:CO66 CO14:CO21 CO23:CO26 CO83:CO1048576 CO12 CO9">
    <cfRule type="expression" dxfId="2151" priority="663">
      <formula>$I$1&lt;83</formula>
    </cfRule>
  </conditionalFormatting>
  <conditionalFormatting sqref="CP1:CP7 CP28:CP66 CP14:CP21 CP23:CP26 CQ26:CW26 CP83:CP1048576 CP12 CP9">
    <cfRule type="expression" dxfId="2150" priority="662">
      <formula>$I$1&lt;84</formula>
    </cfRule>
  </conditionalFormatting>
  <conditionalFormatting sqref="CQ1:CQ7 CQ28:CQ66 CQ14:CQ21 CQ23:CQ26 CQ83:CQ1048576 CQ12 CQ9">
    <cfRule type="expression" dxfId="2149" priority="661">
      <formula>$I$1&lt;85</formula>
    </cfRule>
  </conditionalFormatting>
  <conditionalFormatting sqref="CR1:CR7 CR28:CR66 CR14:CR21 CR23:CR26 CR83:CR1048576 CR12 CR9">
    <cfRule type="expression" dxfId="2148" priority="660">
      <formula>$I$1&lt;86</formula>
    </cfRule>
  </conditionalFormatting>
  <conditionalFormatting sqref="CS1:CS7 CS28:CS66 CS14:CS21 CS23:CS26 CS83:CS1048576 CS12 CS9">
    <cfRule type="expression" dxfId="2147" priority="659">
      <formula>$I$1&lt;87</formula>
    </cfRule>
  </conditionalFormatting>
  <conditionalFormatting sqref="CT1:CT7 CT28:CT66 CT14:CT21 CT23:CT26 CT83:CT1048576 CT12 CT9">
    <cfRule type="expression" dxfId="2146" priority="658">
      <formula>$I$1&lt;88</formula>
    </cfRule>
  </conditionalFormatting>
  <conditionalFormatting sqref="CU1:CU7 CU28:CU66 CU14:CU21 CU23:CU26 CU83:CU1048576 CU12 CU9">
    <cfRule type="expression" dxfId="2145" priority="657">
      <formula>$I$1&lt;89</formula>
    </cfRule>
  </conditionalFormatting>
  <conditionalFormatting sqref="CV1:CV7 CV28:CV66 CV14:CV21 CV23:CV26 CV83:CV1048576 CV12 CV9">
    <cfRule type="expression" dxfId="2144" priority="656">
      <formula>$I$1&lt;90</formula>
    </cfRule>
  </conditionalFormatting>
  <conditionalFormatting sqref="CW1:CW7 CW28:CW66 CW14:CW21 CW23:CW26 CW83:CW1048576 CW12 CW9">
    <cfRule type="expression" dxfId="2143" priority="655">
      <formula>$I$1&lt;91</formula>
    </cfRule>
  </conditionalFormatting>
  <conditionalFormatting sqref="CX1:CX7 CX28:CX66 CX14:CX21 CX23:CX26 CX83:CX1048576 CX12 CX9">
    <cfRule type="expression" dxfId="2142" priority="654">
      <formula>$I$1&lt;92</formula>
    </cfRule>
  </conditionalFormatting>
  <conditionalFormatting sqref="CY1:CY7 CY28:CY66 CY14:CY21 CY23:CY26 CY83:CY1048576 CY12 CY9">
    <cfRule type="expression" dxfId="2141" priority="653">
      <formula>$I$1&lt;93</formula>
    </cfRule>
  </conditionalFormatting>
  <conditionalFormatting sqref="CZ1:CZ7 CZ28:CZ66 CZ14:CZ21 CZ23:CZ26 CZ83:CZ1048576 CZ12 CZ9">
    <cfRule type="expression" dxfId="2140" priority="652">
      <formula>$I$1&lt;94</formula>
    </cfRule>
  </conditionalFormatting>
  <conditionalFormatting sqref="DA1:DA7 DA28:DA66 DA14:DA21 DA23:DA26 DA83:DA1048576 DA12 DA9">
    <cfRule type="expression" dxfId="2139" priority="651">
      <formula>$I$1&lt;95</formula>
    </cfRule>
  </conditionalFormatting>
  <conditionalFormatting sqref="DB1:DB7 DB28:DB66 DB14:DB21 DB23:DB26 CU26:DA26 DB83:DB1048576 DB12 DB9">
    <cfRule type="expression" dxfId="2138" priority="650">
      <formula>$I$1&lt;96</formula>
    </cfRule>
  </conditionalFormatting>
  <conditionalFormatting sqref="DC1:DC7 DC28:DC66 DC14:DC21 DC23:DC26 DC83:DC1048576 DC12 DC9">
    <cfRule type="expression" dxfId="2137" priority="649">
      <formula>$I$1&lt;97</formula>
    </cfRule>
  </conditionalFormatting>
  <conditionalFormatting sqref="DD1:DD7 DD28:DD66 DD14:DD21 DD23:DD26 DD83:DD1048576 DD12 DD9">
    <cfRule type="expression" dxfId="2136" priority="648">
      <formula>$I$1&lt;98</formula>
    </cfRule>
  </conditionalFormatting>
  <conditionalFormatting sqref="DE1:DE7 DE28:DE66 DE14:DE21 DE23:DE26 DE83:DE1048576 DE12 DE9">
    <cfRule type="expression" dxfId="2135" priority="647">
      <formula>$I$1&lt;99</formula>
    </cfRule>
  </conditionalFormatting>
  <conditionalFormatting sqref="DF1:DF7 DF28:DF66 DF14:DF21 DF23:DF26 CU26:DE26 DF83:DF1048576 DF12 DF9">
    <cfRule type="expression" dxfId="2134" priority="646">
      <formula>$I$1&lt;100</formula>
    </cfRule>
  </conditionalFormatting>
  <conditionalFormatting sqref="O32">
    <cfRule type="expression" dxfId="2133" priority="644">
      <formula>$I$1&lt;4</formula>
    </cfRule>
  </conditionalFormatting>
  <conditionalFormatting sqref="V10:DF10">
    <cfRule type="expression" dxfId="2132" priority="245">
      <formula>$I$1="Select here"</formula>
    </cfRule>
  </conditionalFormatting>
  <conditionalFormatting sqref="K67:DF67">
    <cfRule type="expression" dxfId="2131" priority="447">
      <formula>$I$1="Select here"</formula>
    </cfRule>
  </conditionalFormatting>
  <conditionalFormatting sqref="K67">
    <cfRule type="expression" dxfId="2130" priority="547">
      <formula>$I$1&lt;1</formula>
    </cfRule>
  </conditionalFormatting>
  <conditionalFormatting sqref="L67">
    <cfRule type="expression" dxfId="2129" priority="546">
      <formula>$I$1&lt;2</formula>
    </cfRule>
  </conditionalFormatting>
  <conditionalFormatting sqref="M67">
    <cfRule type="expression" dxfId="2128" priority="545">
      <formula>$I$1&lt;3</formula>
    </cfRule>
  </conditionalFormatting>
  <conditionalFormatting sqref="N67">
    <cfRule type="expression" dxfId="2127" priority="544">
      <formula>$I$1&lt;4</formula>
    </cfRule>
  </conditionalFormatting>
  <conditionalFormatting sqref="O67">
    <cfRule type="expression" dxfId="2126" priority="543">
      <formula>$I$1&lt;5</formula>
    </cfRule>
  </conditionalFormatting>
  <conditionalFormatting sqref="P67">
    <cfRule type="expression" dxfId="2125" priority="542">
      <formula>$I$1&lt;6</formula>
    </cfRule>
  </conditionalFormatting>
  <conditionalFormatting sqref="Q67">
    <cfRule type="expression" dxfId="2124" priority="541">
      <formula>$I$1&lt;7</formula>
    </cfRule>
  </conditionalFormatting>
  <conditionalFormatting sqref="R67">
    <cfRule type="expression" dxfId="2123" priority="540">
      <formula>$I$1&lt;8</formula>
    </cfRule>
  </conditionalFormatting>
  <conditionalFormatting sqref="S67">
    <cfRule type="expression" dxfId="2122" priority="539">
      <formula>$I$1&lt;9</formula>
    </cfRule>
  </conditionalFormatting>
  <conditionalFormatting sqref="T67">
    <cfRule type="expression" dxfId="2121" priority="538">
      <formula>$I$1&lt;10</formula>
    </cfRule>
  </conditionalFormatting>
  <conditionalFormatting sqref="U67">
    <cfRule type="expression" dxfId="2120" priority="537">
      <formula>$I$1&lt;11</formula>
    </cfRule>
  </conditionalFormatting>
  <conditionalFormatting sqref="V67">
    <cfRule type="expression" dxfId="2119" priority="536">
      <formula>$I$1&lt;12</formula>
    </cfRule>
  </conditionalFormatting>
  <conditionalFormatting sqref="W67">
    <cfRule type="expression" dxfId="2118" priority="535">
      <formula>$I$1&lt;13</formula>
    </cfRule>
  </conditionalFormatting>
  <conditionalFormatting sqref="X67">
    <cfRule type="expression" dxfId="2117" priority="534">
      <formula>$I$1&lt;14</formula>
    </cfRule>
  </conditionalFormatting>
  <conditionalFormatting sqref="Y67">
    <cfRule type="expression" dxfId="2116" priority="533">
      <formula>$I$1&lt;15</formula>
    </cfRule>
  </conditionalFormatting>
  <conditionalFormatting sqref="Z67">
    <cfRule type="expression" dxfId="2115" priority="532">
      <formula>$I$1&lt;16</formula>
    </cfRule>
  </conditionalFormatting>
  <conditionalFormatting sqref="AA67">
    <cfRule type="expression" dxfId="2114" priority="531">
      <formula>$I$1&lt;17</formula>
    </cfRule>
  </conditionalFormatting>
  <conditionalFormatting sqref="AB67">
    <cfRule type="expression" dxfId="2113" priority="530">
      <formula>$I$1&lt;18</formula>
    </cfRule>
  </conditionalFormatting>
  <conditionalFormatting sqref="AC67">
    <cfRule type="expression" dxfId="2112" priority="529">
      <formula>$I$1&lt;19</formula>
    </cfRule>
  </conditionalFormatting>
  <conditionalFormatting sqref="AD67">
    <cfRule type="expression" dxfId="2111" priority="528">
      <formula>$I$1&lt;20</formula>
    </cfRule>
  </conditionalFormatting>
  <conditionalFormatting sqref="AE67">
    <cfRule type="expression" dxfId="2110" priority="527">
      <formula>$I$1&lt;21</formula>
    </cfRule>
  </conditionalFormatting>
  <conditionalFormatting sqref="AF67">
    <cfRule type="expression" dxfId="2109" priority="526">
      <formula>$I$1&lt;22</formula>
    </cfRule>
  </conditionalFormatting>
  <conditionalFormatting sqref="AG67">
    <cfRule type="expression" dxfId="2108" priority="525">
      <formula>$I$1&lt;23</formula>
    </cfRule>
  </conditionalFormatting>
  <conditionalFormatting sqref="AH67">
    <cfRule type="expression" dxfId="2107" priority="524">
      <formula>$I$1&lt;24</formula>
    </cfRule>
  </conditionalFormatting>
  <conditionalFormatting sqref="AI67">
    <cfRule type="expression" dxfId="2106" priority="523">
      <formula>$I$1&lt;25</formula>
    </cfRule>
  </conditionalFormatting>
  <conditionalFormatting sqref="AJ67">
    <cfRule type="expression" dxfId="2105" priority="522">
      <formula>$I$1&lt;26</formula>
    </cfRule>
  </conditionalFormatting>
  <conditionalFormatting sqref="AK67">
    <cfRule type="expression" dxfId="2104" priority="521">
      <formula>$I$1&lt;27</formula>
    </cfRule>
  </conditionalFormatting>
  <conditionalFormatting sqref="AL67">
    <cfRule type="expression" dxfId="2103" priority="520">
      <formula>$I$1&lt;28</formula>
    </cfRule>
  </conditionalFormatting>
  <conditionalFormatting sqref="AM67">
    <cfRule type="expression" dxfId="2102" priority="519">
      <formula>$I$1&lt;29</formula>
    </cfRule>
  </conditionalFormatting>
  <conditionalFormatting sqref="AN67">
    <cfRule type="expression" dxfId="2101" priority="518">
      <formula>$I$1&lt;30</formula>
    </cfRule>
  </conditionalFormatting>
  <conditionalFormatting sqref="AO67">
    <cfRule type="expression" dxfId="2100" priority="517">
      <formula>$I$1&lt;31</formula>
    </cfRule>
  </conditionalFormatting>
  <conditionalFormatting sqref="AP67">
    <cfRule type="expression" dxfId="2099" priority="516">
      <formula>$I$1&lt;32</formula>
    </cfRule>
  </conditionalFormatting>
  <conditionalFormatting sqref="AQ67">
    <cfRule type="expression" dxfId="2098" priority="515">
      <formula>$I$1&lt;33</formula>
    </cfRule>
  </conditionalFormatting>
  <conditionalFormatting sqref="AR67">
    <cfRule type="expression" dxfId="2097" priority="514">
      <formula>$I$1&lt;34</formula>
    </cfRule>
  </conditionalFormatting>
  <conditionalFormatting sqref="AS67">
    <cfRule type="expression" dxfId="2096" priority="513">
      <formula>$I$1&lt;35</formula>
    </cfRule>
  </conditionalFormatting>
  <conditionalFormatting sqref="AT67">
    <cfRule type="expression" dxfId="2095" priority="512">
      <formula>$I$1&lt;36</formula>
    </cfRule>
  </conditionalFormatting>
  <conditionalFormatting sqref="AU67">
    <cfRule type="expression" dxfId="2094" priority="511">
      <formula>$I$1&lt;37</formula>
    </cfRule>
  </conditionalFormatting>
  <conditionalFormatting sqref="AV67">
    <cfRule type="expression" dxfId="2093" priority="510">
      <formula>$I$1&lt;38</formula>
    </cfRule>
  </conditionalFormatting>
  <conditionalFormatting sqref="AW67">
    <cfRule type="expression" dxfId="2092" priority="509">
      <formula>$I$1&lt;39</formula>
    </cfRule>
  </conditionalFormatting>
  <conditionalFormatting sqref="AX67">
    <cfRule type="expression" dxfId="2091" priority="508">
      <formula>$I$1&lt;40</formula>
    </cfRule>
  </conditionalFormatting>
  <conditionalFormatting sqref="AY67">
    <cfRule type="expression" dxfId="2090" priority="507">
      <formula>$I$1&lt;41</formula>
    </cfRule>
  </conditionalFormatting>
  <conditionalFormatting sqref="AZ67">
    <cfRule type="expression" dxfId="2089" priority="506">
      <formula>$I$1&lt;42</formula>
    </cfRule>
  </conditionalFormatting>
  <conditionalFormatting sqref="BA67">
    <cfRule type="expression" dxfId="2088" priority="505">
      <formula>$I$1&lt;43</formula>
    </cfRule>
  </conditionalFormatting>
  <conditionalFormatting sqref="BB67">
    <cfRule type="expression" dxfId="2087" priority="504">
      <formula>$I$1&lt;44</formula>
    </cfRule>
  </conditionalFormatting>
  <conditionalFormatting sqref="BC67">
    <cfRule type="expression" dxfId="2086" priority="503">
      <formula>$I$1&lt;45</formula>
    </cfRule>
  </conditionalFormatting>
  <conditionalFormatting sqref="BD67">
    <cfRule type="expression" dxfId="2085" priority="502">
      <formula>$I$1&lt;46</formula>
    </cfRule>
  </conditionalFormatting>
  <conditionalFormatting sqref="BE67">
    <cfRule type="expression" dxfId="2084" priority="501">
      <formula>$I$1&lt;47</formula>
    </cfRule>
  </conditionalFormatting>
  <conditionalFormatting sqref="BF67">
    <cfRule type="expression" dxfId="2083" priority="500">
      <formula>$I$1&lt;48</formula>
    </cfRule>
  </conditionalFormatting>
  <conditionalFormatting sqref="BG67">
    <cfRule type="expression" dxfId="2082" priority="499">
      <formula>$I$1&lt;49</formula>
    </cfRule>
  </conditionalFormatting>
  <conditionalFormatting sqref="BH67">
    <cfRule type="expression" dxfId="2081" priority="498">
      <formula>$I$1&lt;50</formula>
    </cfRule>
  </conditionalFormatting>
  <conditionalFormatting sqref="BI67">
    <cfRule type="expression" dxfId="2080" priority="497">
      <formula>$I$1&lt;51</formula>
    </cfRule>
  </conditionalFormatting>
  <conditionalFormatting sqref="BJ67">
    <cfRule type="expression" dxfId="2079" priority="496">
      <formula>$I$1&lt;52</formula>
    </cfRule>
  </conditionalFormatting>
  <conditionalFormatting sqref="BK67">
    <cfRule type="expression" dxfId="2078" priority="495">
      <formula>$I$1&lt;53</formula>
    </cfRule>
  </conditionalFormatting>
  <conditionalFormatting sqref="BL67">
    <cfRule type="expression" dxfId="2077" priority="494">
      <formula>$I$1&lt;54</formula>
    </cfRule>
  </conditionalFormatting>
  <conditionalFormatting sqref="BM67">
    <cfRule type="expression" dxfId="2076" priority="493">
      <formula>$I$1&lt;55</formula>
    </cfRule>
  </conditionalFormatting>
  <conditionalFormatting sqref="BN67">
    <cfRule type="expression" dxfId="2075" priority="492">
      <formula>$I$1&lt;56</formula>
    </cfRule>
  </conditionalFormatting>
  <conditionalFormatting sqref="BO67">
    <cfRule type="expression" dxfId="2074" priority="491">
      <formula>$I$1&lt;57</formula>
    </cfRule>
  </conditionalFormatting>
  <conditionalFormatting sqref="BP67">
    <cfRule type="expression" dxfId="2073" priority="490">
      <formula>$I$1&lt;58</formula>
    </cfRule>
  </conditionalFormatting>
  <conditionalFormatting sqref="BQ67">
    <cfRule type="expression" dxfId="2072" priority="489">
      <formula>$I$1&lt;59</formula>
    </cfRule>
  </conditionalFormatting>
  <conditionalFormatting sqref="BR67">
    <cfRule type="expression" dxfId="2071" priority="488">
      <formula>$I$1&lt;60</formula>
    </cfRule>
  </conditionalFormatting>
  <conditionalFormatting sqref="BS67">
    <cfRule type="expression" dxfId="2070" priority="487">
      <formula>$I$1&lt;61</formula>
    </cfRule>
  </conditionalFormatting>
  <conditionalFormatting sqref="BT67">
    <cfRule type="expression" dxfId="2069" priority="486">
      <formula>$I$1&lt;62</formula>
    </cfRule>
  </conditionalFormatting>
  <conditionalFormatting sqref="BU67">
    <cfRule type="expression" dxfId="2068" priority="485">
      <formula>$I$1&lt;63</formula>
    </cfRule>
  </conditionalFormatting>
  <conditionalFormatting sqref="BV67">
    <cfRule type="expression" dxfId="2067" priority="484">
      <formula>$I$1&lt;64</formula>
    </cfRule>
  </conditionalFormatting>
  <conditionalFormatting sqref="BW67">
    <cfRule type="expression" dxfId="2066" priority="483">
      <formula>$I$1&lt;65</formula>
    </cfRule>
  </conditionalFormatting>
  <conditionalFormatting sqref="BX67">
    <cfRule type="expression" dxfId="2065" priority="482">
      <formula>$I$1&lt;66</formula>
    </cfRule>
  </conditionalFormatting>
  <conditionalFormatting sqref="BY67">
    <cfRule type="expression" dxfId="2064" priority="481">
      <formula>$I$1&lt;67</formula>
    </cfRule>
  </conditionalFormatting>
  <conditionalFormatting sqref="BZ67">
    <cfRule type="expression" dxfId="2063" priority="480">
      <formula>$I$1&lt;68</formula>
    </cfRule>
  </conditionalFormatting>
  <conditionalFormatting sqref="CA67">
    <cfRule type="expression" dxfId="2062" priority="479">
      <formula>$I$1&lt;69</formula>
    </cfRule>
  </conditionalFormatting>
  <conditionalFormatting sqref="CB67">
    <cfRule type="expression" dxfId="2061" priority="478">
      <formula>$I$1&lt;70</formula>
    </cfRule>
  </conditionalFormatting>
  <conditionalFormatting sqref="CC67">
    <cfRule type="expression" dxfId="2060" priority="477">
      <formula>$I$1&lt;71</formula>
    </cfRule>
  </conditionalFormatting>
  <conditionalFormatting sqref="CD67">
    <cfRule type="expression" dxfId="2059" priority="476">
      <formula>$I$1&lt;72</formula>
    </cfRule>
  </conditionalFormatting>
  <conditionalFormatting sqref="CE67">
    <cfRule type="expression" dxfId="2058" priority="475">
      <formula>$I$1&lt;73</formula>
    </cfRule>
  </conditionalFormatting>
  <conditionalFormatting sqref="CF67">
    <cfRule type="expression" dxfId="2057" priority="474">
      <formula>$I$1&lt;74</formula>
    </cfRule>
  </conditionalFormatting>
  <conditionalFormatting sqref="CG67">
    <cfRule type="expression" dxfId="2056" priority="473">
      <formula>$I$1&lt;75</formula>
    </cfRule>
  </conditionalFormatting>
  <conditionalFormatting sqref="CH67">
    <cfRule type="expression" dxfId="2055" priority="472">
      <formula>$I$1&lt;76</formula>
    </cfRule>
  </conditionalFormatting>
  <conditionalFormatting sqref="CI67">
    <cfRule type="expression" dxfId="2054" priority="471">
      <formula>$I$1&lt;77</formula>
    </cfRule>
  </conditionalFormatting>
  <conditionalFormatting sqref="CJ67">
    <cfRule type="expression" dxfId="2053" priority="470">
      <formula>$I$1&lt;78</formula>
    </cfRule>
  </conditionalFormatting>
  <conditionalFormatting sqref="CK67">
    <cfRule type="expression" dxfId="2052" priority="469">
      <formula>$I$1&lt;79</formula>
    </cfRule>
  </conditionalFormatting>
  <conditionalFormatting sqref="CL67">
    <cfRule type="expression" dxfId="2051" priority="468">
      <formula>$I$1&lt;80</formula>
    </cfRule>
  </conditionalFormatting>
  <conditionalFormatting sqref="CM67">
    <cfRule type="expression" dxfId="2050" priority="467">
      <formula>$I$1&lt;81</formula>
    </cfRule>
  </conditionalFormatting>
  <conditionalFormatting sqref="CN67">
    <cfRule type="expression" dxfId="2049" priority="466">
      <formula>$I$1&lt;82</formula>
    </cfRule>
  </conditionalFormatting>
  <conditionalFormatting sqref="CO67">
    <cfRule type="expression" dxfId="2048" priority="465">
      <formula>$I$1&lt;83</formula>
    </cfRule>
  </conditionalFormatting>
  <conditionalFormatting sqref="CP67">
    <cfRule type="expression" dxfId="2047" priority="464">
      <formula>$I$1&lt;84</formula>
    </cfRule>
  </conditionalFormatting>
  <conditionalFormatting sqref="CQ67">
    <cfRule type="expression" dxfId="2046" priority="463">
      <formula>$I$1&lt;85</formula>
    </cfRule>
  </conditionalFormatting>
  <conditionalFormatting sqref="CR67">
    <cfRule type="expression" dxfId="2045" priority="462">
      <formula>$I$1&lt;86</formula>
    </cfRule>
  </conditionalFormatting>
  <conditionalFormatting sqref="CS67">
    <cfRule type="expression" dxfId="2044" priority="461">
      <formula>$I$1&lt;87</formula>
    </cfRule>
  </conditionalFormatting>
  <conditionalFormatting sqref="CT67">
    <cfRule type="expression" dxfId="2043" priority="460">
      <formula>$I$1&lt;88</formula>
    </cfRule>
  </conditionalFormatting>
  <conditionalFormatting sqref="CU67">
    <cfRule type="expression" dxfId="2042" priority="459">
      <formula>$I$1&lt;89</formula>
    </cfRule>
  </conditionalFormatting>
  <conditionalFormatting sqref="CV67">
    <cfRule type="expression" dxfId="2041" priority="458">
      <formula>$I$1&lt;90</formula>
    </cfRule>
  </conditionalFormatting>
  <conditionalFormatting sqref="CW67">
    <cfRule type="expression" dxfId="2040" priority="457">
      <formula>$I$1&lt;91</formula>
    </cfRule>
  </conditionalFormatting>
  <conditionalFormatting sqref="CX67">
    <cfRule type="expression" dxfId="2039" priority="456">
      <formula>$I$1&lt;92</formula>
    </cfRule>
  </conditionalFormatting>
  <conditionalFormatting sqref="CY67">
    <cfRule type="expression" dxfId="2038" priority="455">
      <formula>$I$1&lt;93</formula>
    </cfRule>
  </conditionalFormatting>
  <conditionalFormatting sqref="CZ67">
    <cfRule type="expression" dxfId="2037" priority="454">
      <formula>$I$1&lt;94</formula>
    </cfRule>
  </conditionalFormatting>
  <conditionalFormatting sqref="DA67">
    <cfRule type="expression" dxfId="2036" priority="453">
      <formula>$I$1&lt;95</formula>
    </cfRule>
  </conditionalFormatting>
  <conditionalFormatting sqref="DB67">
    <cfRule type="expression" dxfId="2035" priority="452">
      <formula>$I$1&lt;96</formula>
    </cfRule>
  </conditionalFormatting>
  <conditionalFormatting sqref="DC67">
    <cfRule type="expression" dxfId="2034" priority="451">
      <formula>$I$1&lt;97</formula>
    </cfRule>
  </conditionalFormatting>
  <conditionalFormatting sqref="DD67">
    <cfRule type="expression" dxfId="2033" priority="450">
      <formula>$I$1&lt;98</formula>
    </cfRule>
  </conditionalFormatting>
  <conditionalFormatting sqref="DE67">
    <cfRule type="expression" dxfId="2032" priority="449">
      <formula>$I$1&lt;99</formula>
    </cfRule>
  </conditionalFormatting>
  <conditionalFormatting sqref="DF67">
    <cfRule type="expression" dxfId="2031" priority="448">
      <formula>$I$1&lt;100</formula>
    </cfRule>
  </conditionalFormatting>
  <conditionalFormatting sqref="K68:DF82">
    <cfRule type="expression" dxfId="2030" priority="346">
      <formula>$I$1="Select here"</formula>
    </cfRule>
  </conditionalFormatting>
  <conditionalFormatting sqref="K68:K82 L68:DF68">
    <cfRule type="expression" dxfId="2029" priority="446">
      <formula>$I$1&lt;1</formula>
    </cfRule>
  </conditionalFormatting>
  <conditionalFormatting sqref="L68:L82">
    <cfRule type="expression" dxfId="2028" priority="445">
      <formula>$I$1&lt;2</formula>
    </cfRule>
  </conditionalFormatting>
  <conditionalFormatting sqref="M68:M82">
    <cfRule type="expression" dxfId="2027" priority="444">
      <formula>$I$1&lt;3</formula>
    </cfRule>
  </conditionalFormatting>
  <conditionalFormatting sqref="N68:N82">
    <cfRule type="expression" dxfId="2026" priority="443">
      <formula>$I$1&lt;4</formula>
    </cfRule>
  </conditionalFormatting>
  <conditionalFormatting sqref="O68:O82">
    <cfRule type="expression" dxfId="2025" priority="442">
      <formula>$I$1&lt;5</formula>
    </cfRule>
  </conditionalFormatting>
  <conditionalFormatting sqref="P68:P82">
    <cfRule type="expression" dxfId="2024" priority="441">
      <formula>$I$1&lt;6</formula>
    </cfRule>
  </conditionalFormatting>
  <conditionalFormatting sqref="Q68:Q82">
    <cfRule type="expression" dxfId="2023" priority="440">
      <formula>$I$1&lt;7</formula>
    </cfRule>
  </conditionalFormatting>
  <conditionalFormatting sqref="R68:R82">
    <cfRule type="expression" dxfId="2022" priority="439">
      <formula>$I$1&lt;8</formula>
    </cfRule>
  </conditionalFormatting>
  <conditionalFormatting sqref="S68:S82">
    <cfRule type="expression" dxfId="2021" priority="438">
      <formula>$I$1&lt;9</formula>
    </cfRule>
  </conditionalFormatting>
  <conditionalFormatting sqref="T68:T82">
    <cfRule type="expression" dxfId="2020" priority="437">
      <formula>$I$1&lt;10</formula>
    </cfRule>
  </conditionalFormatting>
  <conditionalFormatting sqref="U68:U82">
    <cfRule type="expression" dxfId="2019" priority="436">
      <formula>$I$1&lt;11</formula>
    </cfRule>
  </conditionalFormatting>
  <conditionalFormatting sqref="V68:V82">
    <cfRule type="expression" dxfId="2018" priority="435">
      <formula>$I$1&lt;12</formula>
    </cfRule>
  </conditionalFormatting>
  <conditionalFormatting sqref="W68:W82">
    <cfRule type="expression" dxfId="2017" priority="434">
      <formula>$I$1&lt;13</formula>
    </cfRule>
  </conditionalFormatting>
  <conditionalFormatting sqref="X68:X82">
    <cfRule type="expression" dxfId="2016" priority="433">
      <formula>$I$1&lt;14</formula>
    </cfRule>
  </conditionalFormatting>
  <conditionalFormatting sqref="Y68:Y82">
    <cfRule type="expression" dxfId="2015" priority="432">
      <formula>$I$1&lt;15</formula>
    </cfRule>
  </conditionalFormatting>
  <conditionalFormatting sqref="Z68:Z82">
    <cfRule type="expression" dxfId="2014" priority="431">
      <formula>$I$1&lt;16</formula>
    </cfRule>
  </conditionalFormatting>
  <conditionalFormatting sqref="AA68:AA82">
    <cfRule type="expression" dxfId="2013" priority="430">
      <formula>$I$1&lt;17</formula>
    </cfRule>
  </conditionalFormatting>
  <conditionalFormatting sqref="AB68:AB82">
    <cfRule type="expression" dxfId="2012" priority="429">
      <formula>$I$1&lt;18</formula>
    </cfRule>
  </conditionalFormatting>
  <conditionalFormatting sqref="AC68:AC82">
    <cfRule type="expression" dxfId="2011" priority="428">
      <formula>$I$1&lt;19</formula>
    </cfRule>
  </conditionalFormatting>
  <conditionalFormatting sqref="AD68:AD82">
    <cfRule type="expression" dxfId="2010" priority="427">
      <formula>$I$1&lt;20</formula>
    </cfRule>
  </conditionalFormatting>
  <conditionalFormatting sqref="AE68:AE82">
    <cfRule type="expression" dxfId="2009" priority="426">
      <formula>$I$1&lt;21</formula>
    </cfRule>
  </conditionalFormatting>
  <conditionalFormatting sqref="AF68:AF82">
    <cfRule type="expression" dxfId="2008" priority="425">
      <formula>$I$1&lt;22</formula>
    </cfRule>
  </conditionalFormatting>
  <conditionalFormatting sqref="AG68:AG82">
    <cfRule type="expression" dxfId="2007" priority="424">
      <formula>$I$1&lt;23</formula>
    </cfRule>
  </conditionalFormatting>
  <conditionalFormatting sqref="AH68:AH82">
    <cfRule type="expression" dxfId="2006" priority="423">
      <formula>$I$1&lt;24</formula>
    </cfRule>
  </conditionalFormatting>
  <conditionalFormatting sqref="AI68:AI82">
    <cfRule type="expression" dxfId="2005" priority="422">
      <formula>$I$1&lt;25</formula>
    </cfRule>
  </conditionalFormatting>
  <conditionalFormatting sqref="AJ68:AJ82">
    <cfRule type="expression" dxfId="2004" priority="421">
      <formula>$I$1&lt;26</formula>
    </cfRule>
  </conditionalFormatting>
  <conditionalFormatting sqref="AK68:AK82">
    <cfRule type="expression" dxfId="2003" priority="420">
      <formula>$I$1&lt;27</formula>
    </cfRule>
  </conditionalFormatting>
  <conditionalFormatting sqref="AL68:AL82">
    <cfRule type="expression" dxfId="2002" priority="419">
      <formula>$I$1&lt;28</formula>
    </cfRule>
  </conditionalFormatting>
  <conditionalFormatting sqref="AM68:AM82">
    <cfRule type="expression" dxfId="2001" priority="418">
      <formula>$I$1&lt;29</formula>
    </cfRule>
  </conditionalFormatting>
  <conditionalFormatting sqref="AN68:AN82">
    <cfRule type="expression" dxfId="2000" priority="417">
      <formula>$I$1&lt;30</formula>
    </cfRule>
  </conditionalFormatting>
  <conditionalFormatting sqref="AO68:AO82">
    <cfRule type="expression" dxfId="1999" priority="416">
      <formula>$I$1&lt;31</formula>
    </cfRule>
  </conditionalFormatting>
  <conditionalFormatting sqref="AP68:AP82">
    <cfRule type="expression" dxfId="1998" priority="415">
      <formula>$I$1&lt;32</formula>
    </cfRule>
  </conditionalFormatting>
  <conditionalFormatting sqref="AQ68:AQ82">
    <cfRule type="expression" dxfId="1997" priority="414">
      <formula>$I$1&lt;33</formula>
    </cfRule>
  </conditionalFormatting>
  <conditionalFormatting sqref="AR68:AR82">
    <cfRule type="expression" dxfId="1996" priority="413">
      <formula>$I$1&lt;34</formula>
    </cfRule>
  </conditionalFormatting>
  <conditionalFormatting sqref="AS68:AS82">
    <cfRule type="expression" dxfId="1995" priority="412">
      <formula>$I$1&lt;35</formula>
    </cfRule>
  </conditionalFormatting>
  <conditionalFormatting sqref="AT68:AT82">
    <cfRule type="expression" dxfId="1994" priority="411">
      <formula>$I$1&lt;36</formula>
    </cfRule>
  </conditionalFormatting>
  <conditionalFormatting sqref="AU68:AU82">
    <cfRule type="expression" dxfId="1993" priority="410">
      <formula>$I$1&lt;37</formula>
    </cfRule>
  </conditionalFormatting>
  <conditionalFormatting sqref="AV68:AV82">
    <cfRule type="expression" dxfId="1992" priority="409">
      <formula>$I$1&lt;38</formula>
    </cfRule>
  </conditionalFormatting>
  <conditionalFormatting sqref="AW68:AW82">
    <cfRule type="expression" dxfId="1991" priority="408">
      <formula>$I$1&lt;39</formula>
    </cfRule>
  </conditionalFormatting>
  <conditionalFormatting sqref="AX68:AX82">
    <cfRule type="expression" dxfId="1990" priority="407">
      <formula>$I$1&lt;40</formula>
    </cfRule>
  </conditionalFormatting>
  <conditionalFormatting sqref="AY68:AY82">
    <cfRule type="expression" dxfId="1989" priority="406">
      <formula>$I$1&lt;41</formula>
    </cfRule>
  </conditionalFormatting>
  <conditionalFormatting sqref="AZ68:AZ82">
    <cfRule type="expression" dxfId="1988" priority="405">
      <formula>$I$1&lt;42</formula>
    </cfRule>
  </conditionalFormatting>
  <conditionalFormatting sqref="BA68:BA82">
    <cfRule type="expression" dxfId="1987" priority="404">
      <formula>$I$1&lt;43</formula>
    </cfRule>
  </conditionalFormatting>
  <conditionalFormatting sqref="BB68:BB82">
    <cfRule type="expression" dxfId="1986" priority="403">
      <formula>$I$1&lt;44</formula>
    </cfRule>
  </conditionalFormatting>
  <conditionalFormatting sqref="BC68:BC82">
    <cfRule type="expression" dxfId="1985" priority="402">
      <formula>$I$1&lt;45</formula>
    </cfRule>
  </conditionalFormatting>
  <conditionalFormatting sqref="BD68:BD82">
    <cfRule type="expression" dxfId="1984" priority="401">
      <formula>$I$1&lt;46</formula>
    </cfRule>
  </conditionalFormatting>
  <conditionalFormatting sqref="BE68:BE82">
    <cfRule type="expression" dxfId="1983" priority="400">
      <formula>$I$1&lt;47</formula>
    </cfRule>
  </conditionalFormatting>
  <conditionalFormatting sqref="BF68:BF82">
    <cfRule type="expression" dxfId="1982" priority="399">
      <formula>$I$1&lt;48</formula>
    </cfRule>
  </conditionalFormatting>
  <conditionalFormatting sqref="BG68:BG82">
    <cfRule type="expression" dxfId="1981" priority="398">
      <formula>$I$1&lt;49</formula>
    </cfRule>
  </conditionalFormatting>
  <conditionalFormatting sqref="BH68:BH82">
    <cfRule type="expression" dxfId="1980" priority="397">
      <formula>$I$1&lt;50</formula>
    </cfRule>
  </conditionalFormatting>
  <conditionalFormatting sqref="BI68:BI82">
    <cfRule type="expression" dxfId="1979" priority="396">
      <formula>$I$1&lt;51</formula>
    </cfRule>
  </conditionalFormatting>
  <conditionalFormatting sqref="BJ68:BJ82">
    <cfRule type="expression" dxfId="1978" priority="395">
      <formula>$I$1&lt;52</formula>
    </cfRule>
  </conditionalFormatting>
  <conditionalFormatting sqref="BK68:BK82">
    <cfRule type="expression" dxfId="1977" priority="394">
      <formula>$I$1&lt;53</formula>
    </cfRule>
  </conditionalFormatting>
  <conditionalFormatting sqref="BL68:BL82">
    <cfRule type="expression" dxfId="1976" priority="393">
      <formula>$I$1&lt;54</formula>
    </cfRule>
  </conditionalFormatting>
  <conditionalFormatting sqref="BM68:BM82">
    <cfRule type="expression" dxfId="1975" priority="392">
      <formula>$I$1&lt;55</formula>
    </cfRule>
  </conditionalFormatting>
  <conditionalFormatting sqref="BN68:BN82">
    <cfRule type="expression" dxfId="1974" priority="391">
      <formula>$I$1&lt;56</formula>
    </cfRule>
  </conditionalFormatting>
  <conditionalFormatting sqref="BO68:BO82">
    <cfRule type="expression" dxfId="1973" priority="390">
      <formula>$I$1&lt;57</formula>
    </cfRule>
  </conditionalFormatting>
  <conditionalFormatting sqref="BP68:BP82">
    <cfRule type="expression" dxfId="1972" priority="389">
      <formula>$I$1&lt;58</formula>
    </cfRule>
  </conditionalFormatting>
  <conditionalFormatting sqref="BQ68:BQ82">
    <cfRule type="expression" dxfId="1971" priority="388">
      <formula>$I$1&lt;59</formula>
    </cfRule>
  </conditionalFormatting>
  <conditionalFormatting sqref="BR68:BR82">
    <cfRule type="expression" dxfId="1970" priority="387">
      <formula>$I$1&lt;60</formula>
    </cfRule>
  </conditionalFormatting>
  <conditionalFormatting sqref="BS68:BS82">
    <cfRule type="expression" dxfId="1969" priority="386">
      <formula>$I$1&lt;61</formula>
    </cfRule>
  </conditionalFormatting>
  <conditionalFormatting sqref="BT68:BT82">
    <cfRule type="expression" dxfId="1968" priority="385">
      <formula>$I$1&lt;62</formula>
    </cfRule>
  </conditionalFormatting>
  <conditionalFormatting sqref="BU68:BU82">
    <cfRule type="expression" dxfId="1967" priority="384">
      <formula>$I$1&lt;63</formula>
    </cfRule>
  </conditionalFormatting>
  <conditionalFormatting sqref="BV68:BV82">
    <cfRule type="expression" dxfId="1966" priority="383">
      <formula>$I$1&lt;64</formula>
    </cfRule>
  </conditionalFormatting>
  <conditionalFormatting sqref="BW68:BW82">
    <cfRule type="expression" dxfId="1965" priority="382">
      <formula>$I$1&lt;65</formula>
    </cfRule>
  </conditionalFormatting>
  <conditionalFormatting sqref="BX68:BX82">
    <cfRule type="expression" dxfId="1964" priority="381">
      <formula>$I$1&lt;66</formula>
    </cfRule>
  </conditionalFormatting>
  <conditionalFormatting sqref="BY68:BY82">
    <cfRule type="expression" dxfId="1963" priority="380">
      <formula>$I$1&lt;67</formula>
    </cfRule>
  </conditionalFormatting>
  <conditionalFormatting sqref="BZ68:BZ82">
    <cfRule type="expression" dxfId="1962" priority="379">
      <formula>$I$1&lt;68</formula>
    </cfRule>
  </conditionalFormatting>
  <conditionalFormatting sqref="CA68:CA82">
    <cfRule type="expression" dxfId="1961" priority="378">
      <formula>$I$1&lt;69</formula>
    </cfRule>
  </conditionalFormatting>
  <conditionalFormatting sqref="CB68:CB82">
    <cfRule type="expression" dxfId="1960" priority="377">
      <formula>$I$1&lt;70</formula>
    </cfRule>
  </conditionalFormatting>
  <conditionalFormatting sqref="CC68:CC82">
    <cfRule type="expression" dxfId="1959" priority="376">
      <formula>$I$1&lt;71</formula>
    </cfRule>
  </conditionalFormatting>
  <conditionalFormatting sqref="CD68:CD82">
    <cfRule type="expression" dxfId="1958" priority="375">
      <formula>$I$1&lt;72</formula>
    </cfRule>
  </conditionalFormatting>
  <conditionalFormatting sqref="CE68:CE82">
    <cfRule type="expression" dxfId="1957" priority="374">
      <formula>$I$1&lt;73</formula>
    </cfRule>
  </conditionalFormatting>
  <conditionalFormatting sqref="CF68:CF82">
    <cfRule type="expression" dxfId="1956" priority="373">
      <formula>$I$1&lt;74</formula>
    </cfRule>
  </conditionalFormatting>
  <conditionalFormatting sqref="CG68:CG82">
    <cfRule type="expression" dxfId="1955" priority="372">
      <formula>$I$1&lt;75</formula>
    </cfRule>
  </conditionalFormatting>
  <conditionalFormatting sqref="CH68:CH82">
    <cfRule type="expression" dxfId="1954" priority="371">
      <formula>$I$1&lt;76</formula>
    </cfRule>
  </conditionalFormatting>
  <conditionalFormatting sqref="CI68:CI82">
    <cfRule type="expression" dxfId="1953" priority="370">
      <formula>$I$1&lt;77</formula>
    </cfRule>
  </conditionalFormatting>
  <conditionalFormatting sqref="CJ68:CJ82">
    <cfRule type="expression" dxfId="1952" priority="369">
      <formula>$I$1&lt;78</formula>
    </cfRule>
  </conditionalFormatting>
  <conditionalFormatting sqref="CK68:CK82">
    <cfRule type="expression" dxfId="1951" priority="368">
      <formula>$I$1&lt;79</formula>
    </cfRule>
  </conditionalFormatting>
  <conditionalFormatting sqref="CL68:CL82">
    <cfRule type="expression" dxfId="1950" priority="367">
      <formula>$I$1&lt;80</formula>
    </cfRule>
  </conditionalFormatting>
  <conditionalFormatting sqref="CM68:CM82">
    <cfRule type="expression" dxfId="1949" priority="366">
      <formula>$I$1&lt;81</formula>
    </cfRule>
  </conditionalFormatting>
  <conditionalFormatting sqref="CN68:CN82">
    <cfRule type="expression" dxfId="1948" priority="365">
      <formula>$I$1&lt;82</formula>
    </cfRule>
  </conditionalFormatting>
  <conditionalFormatting sqref="CO68:CO82">
    <cfRule type="expression" dxfId="1947" priority="364">
      <formula>$I$1&lt;83</formula>
    </cfRule>
  </conditionalFormatting>
  <conditionalFormatting sqref="CP68:CP82">
    <cfRule type="expression" dxfId="1946" priority="363">
      <formula>$I$1&lt;84</formula>
    </cfRule>
  </conditionalFormatting>
  <conditionalFormatting sqref="CQ68:CQ82">
    <cfRule type="expression" dxfId="1945" priority="362">
      <formula>$I$1&lt;85</formula>
    </cfRule>
  </conditionalFormatting>
  <conditionalFormatting sqref="CR68:CR82">
    <cfRule type="expression" dxfId="1944" priority="361">
      <formula>$I$1&lt;86</formula>
    </cfRule>
  </conditionalFormatting>
  <conditionalFormatting sqref="CS68:CS82">
    <cfRule type="expression" dxfId="1943" priority="360">
      <formula>$I$1&lt;87</formula>
    </cfRule>
  </conditionalFormatting>
  <conditionalFormatting sqref="CT68:CT82">
    <cfRule type="expression" dxfId="1942" priority="359">
      <formula>$I$1&lt;88</formula>
    </cfRule>
  </conditionalFormatting>
  <conditionalFormatting sqref="CU68:CU82">
    <cfRule type="expression" dxfId="1941" priority="358">
      <formula>$I$1&lt;89</formula>
    </cfRule>
  </conditionalFormatting>
  <conditionalFormatting sqref="CV68:CV82">
    <cfRule type="expression" dxfId="1940" priority="357">
      <formula>$I$1&lt;90</formula>
    </cfRule>
  </conditionalFormatting>
  <conditionalFormatting sqref="CW68:CW82">
    <cfRule type="expression" dxfId="1939" priority="356">
      <formula>$I$1&lt;91</formula>
    </cfRule>
  </conditionalFormatting>
  <conditionalFormatting sqref="CX68:CX82">
    <cfRule type="expression" dxfId="1938" priority="355">
      <formula>$I$1&lt;92</formula>
    </cfRule>
  </conditionalFormatting>
  <conditionalFormatting sqref="CY68:CY82">
    <cfRule type="expression" dxfId="1937" priority="354">
      <formula>$I$1&lt;93</formula>
    </cfRule>
  </conditionalFormatting>
  <conditionalFormatting sqref="CZ68:CZ82">
    <cfRule type="expression" dxfId="1936" priority="353">
      <formula>$I$1&lt;94</formula>
    </cfRule>
  </conditionalFormatting>
  <conditionalFormatting sqref="DA68:DA82">
    <cfRule type="expression" dxfId="1935" priority="352">
      <formula>$I$1&lt;95</formula>
    </cfRule>
  </conditionalFormatting>
  <conditionalFormatting sqref="DB68:DB82">
    <cfRule type="expression" dxfId="1934" priority="351">
      <formula>$I$1&lt;96</formula>
    </cfRule>
  </conditionalFormatting>
  <conditionalFormatting sqref="DC68:DC82">
    <cfRule type="expression" dxfId="1933" priority="350">
      <formula>$I$1&lt;97</formula>
    </cfRule>
  </conditionalFormatting>
  <conditionalFormatting sqref="DD68:DD82">
    <cfRule type="expression" dxfId="1932" priority="349">
      <formula>$I$1&lt;98</formula>
    </cfRule>
  </conditionalFormatting>
  <conditionalFormatting sqref="DE68:DE82">
    <cfRule type="expression" dxfId="1931" priority="348">
      <formula>$I$1&lt;99</formula>
    </cfRule>
  </conditionalFormatting>
  <conditionalFormatting sqref="DF68:DF82">
    <cfRule type="expression" dxfId="1930" priority="347">
      <formula>$I$1&lt;100</formula>
    </cfRule>
  </conditionalFormatting>
  <conditionalFormatting sqref="V10:DF10">
    <cfRule type="expression" dxfId="1929" priority="345">
      <formula>$I$1&lt;1</formula>
    </cfRule>
  </conditionalFormatting>
  <conditionalFormatting sqref="V10">
    <cfRule type="expression" dxfId="1928" priority="334">
      <formula>$I$1&lt;12</formula>
    </cfRule>
  </conditionalFormatting>
  <conditionalFormatting sqref="W10">
    <cfRule type="expression" dxfId="1927" priority="333">
      <formula>$I$1&lt;13</formula>
    </cfRule>
  </conditionalFormatting>
  <conditionalFormatting sqref="X10">
    <cfRule type="expression" dxfId="1926" priority="332">
      <formula>$I$1&lt;14</formula>
    </cfRule>
  </conditionalFormatting>
  <conditionalFormatting sqref="Y10">
    <cfRule type="expression" dxfId="1925" priority="331">
      <formula>$I$1&lt;15</formula>
    </cfRule>
  </conditionalFormatting>
  <conditionalFormatting sqref="Z10">
    <cfRule type="expression" dxfId="1924" priority="330">
      <formula>$I$1&lt;16</formula>
    </cfRule>
  </conditionalFormatting>
  <conditionalFormatting sqref="AA10">
    <cfRule type="expression" dxfId="1923" priority="329">
      <formula>$I$1&lt;17</formula>
    </cfRule>
  </conditionalFormatting>
  <conditionalFormatting sqref="AB10">
    <cfRule type="expression" dxfId="1922" priority="328">
      <formula>$I$1&lt;18</formula>
    </cfRule>
  </conditionalFormatting>
  <conditionalFormatting sqref="AC10">
    <cfRule type="expression" dxfId="1921" priority="327">
      <formula>$I$1&lt;19</formula>
    </cfRule>
  </conditionalFormatting>
  <conditionalFormatting sqref="AD10">
    <cfRule type="expression" dxfId="1920" priority="326">
      <formula>$I$1&lt;20</formula>
    </cfRule>
  </conditionalFormatting>
  <conditionalFormatting sqref="AE10">
    <cfRule type="expression" dxfId="1919" priority="325">
      <formula>$I$1&lt;21</formula>
    </cfRule>
  </conditionalFormatting>
  <conditionalFormatting sqref="AF10">
    <cfRule type="expression" dxfId="1918" priority="324">
      <formula>$I$1&lt;22</formula>
    </cfRule>
  </conditionalFormatting>
  <conditionalFormatting sqref="AG10">
    <cfRule type="expression" dxfId="1917" priority="323">
      <formula>$I$1&lt;23</formula>
    </cfRule>
  </conditionalFormatting>
  <conditionalFormatting sqref="AH10">
    <cfRule type="expression" dxfId="1916" priority="322">
      <formula>$I$1&lt;24</formula>
    </cfRule>
  </conditionalFormatting>
  <conditionalFormatting sqref="AI10">
    <cfRule type="expression" dxfId="1915" priority="321">
      <formula>$I$1&lt;25</formula>
    </cfRule>
  </conditionalFormatting>
  <conditionalFormatting sqref="AJ10">
    <cfRule type="expression" dxfId="1914" priority="320">
      <formula>$I$1&lt;26</formula>
    </cfRule>
  </conditionalFormatting>
  <conditionalFormatting sqref="AK10">
    <cfRule type="expression" dxfId="1913" priority="319">
      <formula>$I$1&lt;27</formula>
    </cfRule>
  </conditionalFormatting>
  <conditionalFormatting sqref="AL10">
    <cfRule type="expression" dxfId="1912" priority="318">
      <formula>$I$1&lt;28</formula>
    </cfRule>
  </conditionalFormatting>
  <conditionalFormatting sqref="AM10">
    <cfRule type="expression" dxfId="1911" priority="317">
      <formula>$I$1&lt;29</formula>
    </cfRule>
  </conditionalFormatting>
  <conditionalFormatting sqref="AN10">
    <cfRule type="expression" dxfId="1910" priority="316">
      <formula>$I$1&lt;30</formula>
    </cfRule>
  </conditionalFormatting>
  <conditionalFormatting sqref="AO10">
    <cfRule type="expression" dxfId="1909" priority="315">
      <formula>$I$1&lt;31</formula>
    </cfRule>
  </conditionalFormatting>
  <conditionalFormatting sqref="AP10">
    <cfRule type="expression" dxfId="1908" priority="314">
      <formula>$I$1&lt;32</formula>
    </cfRule>
  </conditionalFormatting>
  <conditionalFormatting sqref="AQ10">
    <cfRule type="expression" dxfId="1907" priority="313">
      <formula>$I$1&lt;33</formula>
    </cfRule>
  </conditionalFormatting>
  <conditionalFormatting sqref="AR10">
    <cfRule type="expression" dxfId="1906" priority="312">
      <formula>$I$1&lt;34</formula>
    </cfRule>
  </conditionalFormatting>
  <conditionalFormatting sqref="AS10">
    <cfRule type="expression" dxfId="1905" priority="311">
      <formula>$I$1&lt;35</formula>
    </cfRule>
  </conditionalFormatting>
  <conditionalFormatting sqref="AT10">
    <cfRule type="expression" dxfId="1904" priority="310">
      <formula>$I$1&lt;36</formula>
    </cfRule>
  </conditionalFormatting>
  <conditionalFormatting sqref="AU10">
    <cfRule type="expression" dxfId="1903" priority="309">
      <formula>$I$1&lt;37</formula>
    </cfRule>
  </conditionalFormatting>
  <conditionalFormatting sqref="AV10">
    <cfRule type="expression" dxfId="1902" priority="308">
      <formula>$I$1&lt;38</formula>
    </cfRule>
  </conditionalFormatting>
  <conditionalFormatting sqref="AW10">
    <cfRule type="expression" dxfId="1901" priority="307">
      <formula>$I$1&lt;39</formula>
    </cfRule>
  </conditionalFormatting>
  <conditionalFormatting sqref="AX10">
    <cfRule type="expression" dxfId="1900" priority="306">
      <formula>$I$1&lt;40</formula>
    </cfRule>
  </conditionalFormatting>
  <conditionalFormatting sqref="AY10">
    <cfRule type="expression" dxfId="1899" priority="305">
      <formula>$I$1&lt;41</formula>
    </cfRule>
  </conditionalFormatting>
  <conditionalFormatting sqref="AZ10">
    <cfRule type="expression" dxfId="1898" priority="304">
      <formula>$I$1&lt;42</formula>
    </cfRule>
  </conditionalFormatting>
  <conditionalFormatting sqref="BA10">
    <cfRule type="expression" dxfId="1897" priority="303">
      <formula>$I$1&lt;43</formula>
    </cfRule>
  </conditionalFormatting>
  <conditionalFormatting sqref="BB10">
    <cfRule type="expression" dxfId="1896" priority="302">
      <formula>$I$1&lt;44</formula>
    </cfRule>
  </conditionalFormatting>
  <conditionalFormatting sqref="BC10">
    <cfRule type="expression" dxfId="1895" priority="301">
      <formula>$I$1&lt;45</formula>
    </cfRule>
  </conditionalFormatting>
  <conditionalFormatting sqref="BD10">
    <cfRule type="expression" dxfId="1894" priority="300">
      <formula>$I$1&lt;46</formula>
    </cfRule>
  </conditionalFormatting>
  <conditionalFormatting sqref="BE10">
    <cfRule type="expression" dxfId="1893" priority="299">
      <formula>$I$1&lt;47</formula>
    </cfRule>
  </conditionalFormatting>
  <conditionalFormatting sqref="BF10">
    <cfRule type="expression" dxfId="1892" priority="298">
      <formula>$I$1&lt;48</formula>
    </cfRule>
  </conditionalFormatting>
  <conditionalFormatting sqref="BG10">
    <cfRule type="expression" dxfId="1891" priority="297">
      <formula>$I$1&lt;49</formula>
    </cfRule>
  </conditionalFormatting>
  <conditionalFormatting sqref="BH10">
    <cfRule type="expression" dxfId="1890" priority="296">
      <formula>$I$1&lt;50</formula>
    </cfRule>
  </conditionalFormatting>
  <conditionalFormatting sqref="BI10">
    <cfRule type="expression" dxfId="1889" priority="295">
      <formula>$I$1&lt;51</formula>
    </cfRule>
  </conditionalFormatting>
  <conditionalFormatting sqref="BJ10">
    <cfRule type="expression" dxfId="1888" priority="294">
      <formula>$I$1&lt;52</formula>
    </cfRule>
  </conditionalFormatting>
  <conditionalFormatting sqref="BK10">
    <cfRule type="expression" dxfId="1887" priority="293">
      <formula>$I$1&lt;53</formula>
    </cfRule>
  </conditionalFormatting>
  <conditionalFormatting sqref="BL10">
    <cfRule type="expression" dxfId="1886" priority="292">
      <formula>$I$1&lt;54</formula>
    </cfRule>
  </conditionalFormatting>
  <conditionalFormatting sqref="BM10">
    <cfRule type="expression" dxfId="1885" priority="291">
      <formula>$I$1&lt;55</formula>
    </cfRule>
  </conditionalFormatting>
  <conditionalFormatting sqref="BN10">
    <cfRule type="expression" dxfId="1884" priority="290">
      <formula>$I$1&lt;56</formula>
    </cfRule>
  </conditionalFormatting>
  <conditionalFormatting sqref="BO10">
    <cfRule type="expression" dxfId="1883" priority="289">
      <formula>$I$1&lt;57</formula>
    </cfRule>
  </conditionalFormatting>
  <conditionalFormatting sqref="BP10">
    <cfRule type="expression" dxfId="1882" priority="288">
      <formula>$I$1&lt;58</formula>
    </cfRule>
  </conditionalFormatting>
  <conditionalFormatting sqref="BQ10">
    <cfRule type="expression" dxfId="1881" priority="287">
      <formula>$I$1&lt;59</formula>
    </cfRule>
  </conditionalFormatting>
  <conditionalFormatting sqref="BR10">
    <cfRule type="expression" dxfId="1880" priority="286">
      <formula>$I$1&lt;60</formula>
    </cfRule>
  </conditionalFormatting>
  <conditionalFormatting sqref="BS10">
    <cfRule type="expression" dxfId="1879" priority="285">
      <formula>$I$1&lt;61</formula>
    </cfRule>
  </conditionalFormatting>
  <conditionalFormatting sqref="BT10">
    <cfRule type="expression" dxfId="1878" priority="284">
      <formula>$I$1&lt;62</formula>
    </cfRule>
  </conditionalFormatting>
  <conditionalFormatting sqref="BU10">
    <cfRule type="expression" dxfId="1877" priority="283">
      <formula>$I$1&lt;63</formula>
    </cfRule>
  </conditionalFormatting>
  <conditionalFormatting sqref="BV10">
    <cfRule type="expression" dxfId="1876" priority="282">
      <formula>$I$1&lt;64</formula>
    </cfRule>
  </conditionalFormatting>
  <conditionalFormatting sqref="BW10">
    <cfRule type="expression" dxfId="1875" priority="281">
      <formula>$I$1&lt;65</formula>
    </cfRule>
  </conditionalFormatting>
  <conditionalFormatting sqref="BX10">
    <cfRule type="expression" dxfId="1874" priority="280">
      <formula>$I$1&lt;66</formula>
    </cfRule>
  </conditionalFormatting>
  <conditionalFormatting sqref="BY10">
    <cfRule type="expression" dxfId="1873" priority="279">
      <formula>$I$1&lt;67</formula>
    </cfRule>
  </conditionalFormatting>
  <conditionalFormatting sqref="BZ10">
    <cfRule type="expression" dxfId="1872" priority="278">
      <formula>$I$1&lt;68</formula>
    </cfRule>
  </conditionalFormatting>
  <conditionalFormatting sqref="CA10">
    <cfRule type="expression" dxfId="1871" priority="277">
      <formula>$I$1&lt;69</formula>
    </cfRule>
  </conditionalFormatting>
  <conditionalFormatting sqref="CB10">
    <cfRule type="expression" dxfId="1870" priority="276">
      <formula>$I$1&lt;70</formula>
    </cfRule>
  </conditionalFormatting>
  <conditionalFormatting sqref="CC10">
    <cfRule type="expression" dxfId="1869" priority="275">
      <formula>$I$1&lt;71</formula>
    </cfRule>
  </conditionalFormatting>
  <conditionalFormatting sqref="CD10">
    <cfRule type="expression" dxfId="1868" priority="274">
      <formula>$I$1&lt;72</formula>
    </cfRule>
  </conditionalFormatting>
  <conditionalFormatting sqref="CE10">
    <cfRule type="expression" dxfId="1867" priority="273">
      <formula>$I$1&lt;73</formula>
    </cfRule>
  </conditionalFormatting>
  <conditionalFormatting sqref="CF10">
    <cfRule type="expression" dxfId="1866" priority="272">
      <formula>$I$1&lt;74</formula>
    </cfRule>
  </conditionalFormatting>
  <conditionalFormatting sqref="CG10">
    <cfRule type="expression" dxfId="1865" priority="271">
      <formula>$I$1&lt;75</formula>
    </cfRule>
  </conditionalFormatting>
  <conditionalFormatting sqref="CH10">
    <cfRule type="expression" dxfId="1864" priority="270">
      <formula>$I$1&lt;76</formula>
    </cfRule>
  </conditionalFormatting>
  <conditionalFormatting sqref="CI10">
    <cfRule type="expression" dxfId="1863" priority="269">
      <formula>$I$1&lt;77</formula>
    </cfRule>
  </conditionalFormatting>
  <conditionalFormatting sqref="CJ10">
    <cfRule type="expression" dxfId="1862" priority="268">
      <formula>$I$1&lt;78</formula>
    </cfRule>
  </conditionalFormatting>
  <conditionalFormatting sqref="CK10">
    <cfRule type="expression" dxfId="1861" priority="267">
      <formula>$I$1&lt;79</formula>
    </cfRule>
  </conditionalFormatting>
  <conditionalFormatting sqref="CL10">
    <cfRule type="expression" dxfId="1860" priority="266">
      <formula>$I$1&lt;80</formula>
    </cfRule>
  </conditionalFormatting>
  <conditionalFormatting sqref="CM10">
    <cfRule type="expression" dxfId="1859" priority="265">
      <formula>$I$1&lt;81</formula>
    </cfRule>
  </conditionalFormatting>
  <conditionalFormatting sqref="CN10">
    <cfRule type="expression" dxfId="1858" priority="264">
      <formula>$I$1&lt;82</formula>
    </cfRule>
  </conditionalFormatting>
  <conditionalFormatting sqref="CO10">
    <cfRule type="expression" dxfId="1857" priority="263">
      <formula>$I$1&lt;83</formula>
    </cfRule>
  </conditionalFormatting>
  <conditionalFormatting sqref="CP10">
    <cfRule type="expression" dxfId="1856" priority="262">
      <formula>$I$1&lt;84</formula>
    </cfRule>
  </conditionalFormatting>
  <conditionalFormatting sqref="CQ10">
    <cfRule type="expression" dxfId="1855" priority="261">
      <formula>$I$1&lt;85</formula>
    </cfRule>
  </conditionalFormatting>
  <conditionalFormatting sqref="CR10">
    <cfRule type="expression" dxfId="1854" priority="260">
      <formula>$I$1&lt;86</formula>
    </cfRule>
  </conditionalFormatting>
  <conditionalFormatting sqref="CS10">
    <cfRule type="expression" dxfId="1853" priority="259">
      <formula>$I$1&lt;87</formula>
    </cfRule>
  </conditionalFormatting>
  <conditionalFormatting sqref="CT10">
    <cfRule type="expression" dxfId="1852" priority="258">
      <formula>$I$1&lt;88</formula>
    </cfRule>
  </conditionalFormatting>
  <conditionalFormatting sqref="CU10">
    <cfRule type="expression" dxfId="1851" priority="257">
      <formula>$I$1&lt;89</formula>
    </cfRule>
  </conditionalFormatting>
  <conditionalFormatting sqref="CV10">
    <cfRule type="expression" dxfId="1850" priority="256">
      <formula>$I$1&lt;90</formula>
    </cfRule>
  </conditionalFormatting>
  <conditionalFormatting sqref="CW10">
    <cfRule type="expression" dxfId="1849" priority="255">
      <formula>$I$1&lt;91</formula>
    </cfRule>
  </conditionalFormatting>
  <conditionalFormatting sqref="CX10">
    <cfRule type="expression" dxfId="1848" priority="254">
      <formula>$I$1&lt;92</formula>
    </cfRule>
  </conditionalFormatting>
  <conditionalFormatting sqref="CY10">
    <cfRule type="expression" dxfId="1847" priority="253">
      <formula>$I$1&lt;93</formula>
    </cfRule>
  </conditionalFormatting>
  <conditionalFormatting sqref="CZ10">
    <cfRule type="expression" dxfId="1846" priority="252">
      <formula>$I$1&lt;94</formula>
    </cfRule>
  </conditionalFormatting>
  <conditionalFormatting sqref="DA10">
    <cfRule type="expression" dxfId="1845" priority="251">
      <formula>$I$1&lt;95</formula>
    </cfRule>
  </conditionalFormatting>
  <conditionalFormatting sqref="DB10">
    <cfRule type="expression" dxfId="1844" priority="250">
      <formula>$I$1&lt;96</formula>
    </cfRule>
  </conditionalFormatting>
  <conditionalFormatting sqref="DC10">
    <cfRule type="expression" dxfId="1843" priority="249">
      <formula>$I$1&lt;97</formula>
    </cfRule>
  </conditionalFormatting>
  <conditionalFormatting sqref="DD10">
    <cfRule type="expression" dxfId="1842" priority="248">
      <formula>$I$1&lt;98</formula>
    </cfRule>
  </conditionalFormatting>
  <conditionalFormatting sqref="DE10">
    <cfRule type="expression" dxfId="1841" priority="247">
      <formula>$I$1&lt;99</formula>
    </cfRule>
  </conditionalFormatting>
  <conditionalFormatting sqref="DF10">
    <cfRule type="expression" dxfId="1840" priority="246">
      <formula>$I$1&lt;100</formula>
    </cfRule>
  </conditionalFormatting>
  <conditionalFormatting sqref="K13:DF13">
    <cfRule type="expression" dxfId="1839" priority="144">
      <formula>$I$1="Select here"</formula>
    </cfRule>
  </conditionalFormatting>
  <conditionalFormatting sqref="K13:DF13">
    <cfRule type="expression" dxfId="1838" priority="244">
      <formula>$I$1&lt;1</formula>
    </cfRule>
  </conditionalFormatting>
  <conditionalFormatting sqref="L13">
    <cfRule type="expression" dxfId="1837" priority="243">
      <formula>$I$1&lt;2</formula>
    </cfRule>
  </conditionalFormatting>
  <conditionalFormatting sqref="M13">
    <cfRule type="expression" dxfId="1836" priority="242">
      <formula>$I$1&lt;3</formula>
    </cfRule>
  </conditionalFormatting>
  <conditionalFormatting sqref="N13">
    <cfRule type="expression" dxfId="1835" priority="241">
      <formula>$I$1&lt;4</formula>
    </cfRule>
  </conditionalFormatting>
  <conditionalFormatting sqref="O13">
    <cfRule type="expression" dxfId="1834" priority="240">
      <formula>$I$1&lt;5</formula>
    </cfRule>
  </conditionalFormatting>
  <conditionalFormatting sqref="P13">
    <cfRule type="expression" dxfId="1833" priority="239">
      <formula>$I$1&lt;6</formula>
    </cfRule>
  </conditionalFormatting>
  <conditionalFormatting sqref="Q13">
    <cfRule type="expression" dxfId="1832" priority="238">
      <formula>$I$1&lt;7</formula>
    </cfRule>
  </conditionalFormatting>
  <conditionalFormatting sqref="R13">
    <cfRule type="expression" dxfId="1831" priority="237">
      <formula>$I$1&lt;8</formula>
    </cfRule>
  </conditionalFormatting>
  <conditionalFormatting sqref="S13">
    <cfRule type="expression" dxfId="1830" priority="236">
      <formula>$I$1&lt;9</formula>
    </cfRule>
  </conditionalFormatting>
  <conditionalFormatting sqref="T13">
    <cfRule type="expression" dxfId="1829" priority="235">
      <formula>$I$1&lt;10</formula>
    </cfRule>
  </conditionalFormatting>
  <conditionalFormatting sqref="U13">
    <cfRule type="expression" dxfId="1828" priority="234">
      <formula>$I$1&lt;11</formula>
    </cfRule>
  </conditionalFormatting>
  <conditionalFormatting sqref="V13">
    <cfRule type="expression" dxfId="1827" priority="233">
      <formula>$I$1&lt;12</formula>
    </cfRule>
  </conditionalFormatting>
  <conditionalFormatting sqref="W13">
    <cfRule type="expression" dxfId="1826" priority="232">
      <formula>$I$1&lt;13</formula>
    </cfRule>
  </conditionalFormatting>
  <conditionalFormatting sqref="X13">
    <cfRule type="expression" dxfId="1825" priority="231">
      <formula>$I$1&lt;14</formula>
    </cfRule>
  </conditionalFormatting>
  <conditionalFormatting sqref="Y13">
    <cfRule type="expression" dxfId="1824" priority="230">
      <formula>$I$1&lt;15</formula>
    </cfRule>
  </conditionalFormatting>
  <conditionalFormatting sqref="Z13">
    <cfRule type="expression" dxfId="1823" priority="229">
      <formula>$I$1&lt;16</formula>
    </cfRule>
  </conditionalFormatting>
  <conditionalFormatting sqref="AA13">
    <cfRule type="expression" dxfId="1822" priority="228">
      <formula>$I$1&lt;17</formula>
    </cfRule>
  </conditionalFormatting>
  <conditionalFormatting sqref="AB13">
    <cfRule type="expression" dxfId="1821" priority="227">
      <formula>$I$1&lt;18</formula>
    </cfRule>
  </conditionalFormatting>
  <conditionalFormatting sqref="AC13">
    <cfRule type="expression" dxfId="1820" priority="226">
      <formula>$I$1&lt;19</formula>
    </cfRule>
  </conditionalFormatting>
  <conditionalFormatting sqref="AD13">
    <cfRule type="expression" dxfId="1819" priority="225">
      <formula>$I$1&lt;20</formula>
    </cfRule>
  </conditionalFormatting>
  <conditionalFormatting sqref="AE13">
    <cfRule type="expression" dxfId="1818" priority="224">
      <formula>$I$1&lt;21</formula>
    </cfRule>
  </conditionalFormatting>
  <conditionalFormatting sqref="AF13">
    <cfRule type="expression" dxfId="1817" priority="223">
      <formula>$I$1&lt;22</formula>
    </cfRule>
  </conditionalFormatting>
  <conditionalFormatting sqref="AG13">
    <cfRule type="expression" dxfId="1816" priority="222">
      <formula>$I$1&lt;23</formula>
    </cfRule>
  </conditionalFormatting>
  <conditionalFormatting sqref="AH13">
    <cfRule type="expression" dxfId="1815" priority="221">
      <formula>$I$1&lt;24</formula>
    </cfRule>
  </conditionalFormatting>
  <conditionalFormatting sqref="AI13">
    <cfRule type="expression" dxfId="1814" priority="220">
      <formula>$I$1&lt;25</formula>
    </cfRule>
  </conditionalFormatting>
  <conditionalFormatting sqref="AJ13">
    <cfRule type="expression" dxfId="1813" priority="219">
      <formula>$I$1&lt;26</formula>
    </cfRule>
  </conditionalFormatting>
  <conditionalFormatting sqref="AK13">
    <cfRule type="expression" dxfId="1812" priority="218">
      <formula>$I$1&lt;27</formula>
    </cfRule>
  </conditionalFormatting>
  <conditionalFormatting sqref="AL13">
    <cfRule type="expression" dxfId="1811" priority="217">
      <formula>$I$1&lt;28</formula>
    </cfRule>
  </conditionalFormatting>
  <conditionalFormatting sqref="AM13">
    <cfRule type="expression" dxfId="1810" priority="216">
      <formula>$I$1&lt;29</formula>
    </cfRule>
  </conditionalFormatting>
  <conditionalFormatting sqref="AN13">
    <cfRule type="expression" dxfId="1809" priority="215">
      <formula>$I$1&lt;30</formula>
    </cfRule>
  </conditionalFormatting>
  <conditionalFormatting sqref="AO13">
    <cfRule type="expression" dxfId="1808" priority="214">
      <formula>$I$1&lt;31</formula>
    </cfRule>
  </conditionalFormatting>
  <conditionalFormatting sqref="AP13">
    <cfRule type="expression" dxfId="1807" priority="213">
      <formula>$I$1&lt;32</formula>
    </cfRule>
  </conditionalFormatting>
  <conditionalFormatting sqref="AQ13">
    <cfRule type="expression" dxfId="1806" priority="212">
      <formula>$I$1&lt;33</formula>
    </cfRule>
  </conditionalFormatting>
  <conditionalFormatting sqref="AR13">
    <cfRule type="expression" dxfId="1805" priority="211">
      <formula>$I$1&lt;34</formula>
    </cfRule>
  </conditionalFormatting>
  <conditionalFormatting sqref="AS13">
    <cfRule type="expression" dxfId="1804" priority="210">
      <formula>$I$1&lt;35</formula>
    </cfRule>
  </conditionalFormatting>
  <conditionalFormatting sqref="AT13">
    <cfRule type="expression" dxfId="1803" priority="209">
      <formula>$I$1&lt;36</formula>
    </cfRule>
  </conditionalFormatting>
  <conditionalFormatting sqref="AU13">
    <cfRule type="expression" dxfId="1802" priority="208">
      <formula>$I$1&lt;37</formula>
    </cfRule>
  </conditionalFormatting>
  <conditionalFormatting sqref="AV13">
    <cfRule type="expression" dxfId="1801" priority="207">
      <formula>$I$1&lt;38</formula>
    </cfRule>
  </conditionalFormatting>
  <conditionalFormatting sqref="AW13">
    <cfRule type="expression" dxfId="1800" priority="206">
      <formula>$I$1&lt;39</formula>
    </cfRule>
  </conditionalFormatting>
  <conditionalFormatting sqref="AX13">
    <cfRule type="expression" dxfId="1799" priority="205">
      <formula>$I$1&lt;40</formula>
    </cfRule>
  </conditionalFormatting>
  <conditionalFormatting sqref="AY13">
    <cfRule type="expression" dxfId="1798" priority="204">
      <formula>$I$1&lt;41</formula>
    </cfRule>
  </conditionalFormatting>
  <conditionalFormatting sqref="AZ13">
    <cfRule type="expression" dxfId="1797" priority="203">
      <formula>$I$1&lt;42</formula>
    </cfRule>
  </conditionalFormatting>
  <conditionalFormatting sqref="BA13">
    <cfRule type="expression" dxfId="1796" priority="202">
      <formula>$I$1&lt;43</formula>
    </cfRule>
  </conditionalFormatting>
  <conditionalFormatting sqref="BB13">
    <cfRule type="expression" dxfId="1795" priority="201">
      <formula>$I$1&lt;44</formula>
    </cfRule>
  </conditionalFormatting>
  <conditionalFormatting sqref="BC13">
    <cfRule type="expression" dxfId="1794" priority="200">
      <formula>$I$1&lt;45</formula>
    </cfRule>
  </conditionalFormatting>
  <conditionalFormatting sqref="BD13">
    <cfRule type="expression" dxfId="1793" priority="199">
      <formula>$I$1&lt;46</formula>
    </cfRule>
  </conditionalFormatting>
  <conditionalFormatting sqref="BE13">
    <cfRule type="expression" dxfId="1792" priority="198">
      <formula>$I$1&lt;47</formula>
    </cfRule>
  </conditionalFormatting>
  <conditionalFormatting sqref="BF13">
    <cfRule type="expression" dxfId="1791" priority="197">
      <formula>$I$1&lt;48</formula>
    </cfRule>
  </conditionalFormatting>
  <conditionalFormatting sqref="BG13">
    <cfRule type="expression" dxfId="1790" priority="196">
      <formula>$I$1&lt;49</formula>
    </cfRule>
  </conditionalFormatting>
  <conditionalFormatting sqref="BH13">
    <cfRule type="expression" dxfId="1789" priority="195">
      <formula>$I$1&lt;50</formula>
    </cfRule>
  </conditionalFormatting>
  <conditionalFormatting sqref="BI13">
    <cfRule type="expression" dxfId="1788" priority="194">
      <formula>$I$1&lt;51</formula>
    </cfRule>
  </conditionalFormatting>
  <conditionalFormatting sqref="BJ13">
    <cfRule type="expression" dxfId="1787" priority="193">
      <formula>$I$1&lt;52</formula>
    </cfRule>
  </conditionalFormatting>
  <conditionalFormatting sqref="BK13">
    <cfRule type="expression" dxfId="1786" priority="192">
      <formula>$I$1&lt;53</formula>
    </cfRule>
  </conditionalFormatting>
  <conditionalFormatting sqref="BL13">
    <cfRule type="expression" dxfId="1785" priority="191">
      <formula>$I$1&lt;54</formula>
    </cfRule>
  </conditionalFormatting>
  <conditionalFormatting sqref="BM13">
    <cfRule type="expression" dxfId="1784" priority="190">
      <formula>$I$1&lt;55</formula>
    </cfRule>
  </conditionalFormatting>
  <conditionalFormatting sqref="BN13">
    <cfRule type="expression" dxfId="1783" priority="189">
      <formula>$I$1&lt;56</formula>
    </cfRule>
  </conditionalFormatting>
  <conditionalFormatting sqref="BO13">
    <cfRule type="expression" dxfId="1782" priority="188">
      <formula>$I$1&lt;57</formula>
    </cfRule>
  </conditionalFormatting>
  <conditionalFormatting sqref="BP13">
    <cfRule type="expression" dxfId="1781" priority="187">
      <formula>$I$1&lt;58</formula>
    </cfRule>
  </conditionalFormatting>
  <conditionalFormatting sqref="BQ13">
    <cfRule type="expression" dxfId="1780" priority="186">
      <formula>$I$1&lt;59</formula>
    </cfRule>
  </conditionalFormatting>
  <conditionalFormatting sqref="BR13">
    <cfRule type="expression" dxfId="1779" priority="185">
      <formula>$I$1&lt;60</formula>
    </cfRule>
  </conditionalFormatting>
  <conditionalFormatting sqref="BS13">
    <cfRule type="expression" dxfId="1778" priority="184">
      <formula>$I$1&lt;61</formula>
    </cfRule>
  </conditionalFormatting>
  <conditionalFormatting sqref="BT13">
    <cfRule type="expression" dxfId="1777" priority="183">
      <formula>$I$1&lt;62</formula>
    </cfRule>
  </conditionalFormatting>
  <conditionalFormatting sqref="BU13">
    <cfRule type="expression" dxfId="1776" priority="182">
      <formula>$I$1&lt;63</formula>
    </cfRule>
  </conditionalFormatting>
  <conditionalFormatting sqref="BV13">
    <cfRule type="expression" dxfId="1775" priority="181">
      <formula>$I$1&lt;64</formula>
    </cfRule>
  </conditionalFormatting>
  <conditionalFormatting sqref="BW13">
    <cfRule type="expression" dxfId="1774" priority="180">
      <formula>$I$1&lt;65</formula>
    </cfRule>
  </conditionalFormatting>
  <conditionalFormatting sqref="BX13">
    <cfRule type="expression" dxfId="1773" priority="179">
      <formula>$I$1&lt;66</formula>
    </cfRule>
  </conditionalFormatting>
  <conditionalFormatting sqref="BY13">
    <cfRule type="expression" dxfId="1772" priority="178">
      <formula>$I$1&lt;67</formula>
    </cfRule>
  </conditionalFormatting>
  <conditionalFormatting sqref="BZ13">
    <cfRule type="expression" dxfId="1771" priority="177">
      <formula>$I$1&lt;68</formula>
    </cfRule>
  </conditionalFormatting>
  <conditionalFormatting sqref="CA13">
    <cfRule type="expression" dxfId="1770" priority="176">
      <formula>$I$1&lt;69</formula>
    </cfRule>
  </conditionalFormatting>
  <conditionalFormatting sqref="CB13">
    <cfRule type="expression" dxfId="1769" priority="175">
      <formula>$I$1&lt;70</formula>
    </cfRule>
  </conditionalFormatting>
  <conditionalFormatting sqref="CC13">
    <cfRule type="expression" dxfId="1768" priority="174">
      <formula>$I$1&lt;71</formula>
    </cfRule>
  </conditionalFormatting>
  <conditionalFormatting sqref="CD13">
    <cfRule type="expression" dxfId="1767" priority="173">
      <formula>$I$1&lt;72</formula>
    </cfRule>
  </conditionalFormatting>
  <conditionalFormatting sqref="CE13">
    <cfRule type="expression" dxfId="1766" priority="172">
      <formula>$I$1&lt;73</formula>
    </cfRule>
  </conditionalFormatting>
  <conditionalFormatting sqref="CF13">
    <cfRule type="expression" dxfId="1765" priority="171">
      <formula>$I$1&lt;74</formula>
    </cfRule>
  </conditionalFormatting>
  <conditionalFormatting sqref="CG13">
    <cfRule type="expression" dxfId="1764" priority="170">
      <formula>$I$1&lt;75</formula>
    </cfRule>
  </conditionalFormatting>
  <conditionalFormatting sqref="CH13">
    <cfRule type="expression" dxfId="1763" priority="169">
      <formula>$I$1&lt;76</formula>
    </cfRule>
  </conditionalFormatting>
  <conditionalFormatting sqref="CI13">
    <cfRule type="expression" dxfId="1762" priority="168">
      <formula>$I$1&lt;77</formula>
    </cfRule>
  </conditionalFormatting>
  <conditionalFormatting sqref="CJ13">
    <cfRule type="expression" dxfId="1761" priority="167">
      <formula>$I$1&lt;78</formula>
    </cfRule>
  </conditionalFormatting>
  <conditionalFormatting sqref="CK13">
    <cfRule type="expression" dxfId="1760" priority="166">
      <formula>$I$1&lt;79</formula>
    </cfRule>
  </conditionalFormatting>
  <conditionalFormatting sqref="CL13">
    <cfRule type="expression" dxfId="1759" priority="165">
      <formula>$I$1&lt;80</formula>
    </cfRule>
  </conditionalFormatting>
  <conditionalFormatting sqref="CM13">
    <cfRule type="expression" dxfId="1758" priority="164">
      <formula>$I$1&lt;81</formula>
    </cfRule>
  </conditionalFormatting>
  <conditionalFormatting sqref="CN13">
    <cfRule type="expression" dxfId="1757" priority="163">
      <formula>$I$1&lt;82</formula>
    </cfRule>
  </conditionalFormatting>
  <conditionalFormatting sqref="CO13">
    <cfRule type="expression" dxfId="1756" priority="162">
      <formula>$I$1&lt;83</formula>
    </cfRule>
  </conditionalFormatting>
  <conditionalFormatting sqref="CP13">
    <cfRule type="expression" dxfId="1755" priority="161">
      <formula>$I$1&lt;84</formula>
    </cfRule>
  </conditionalFormatting>
  <conditionalFormatting sqref="CQ13">
    <cfRule type="expression" dxfId="1754" priority="160">
      <formula>$I$1&lt;85</formula>
    </cfRule>
  </conditionalFormatting>
  <conditionalFormatting sqref="CR13">
    <cfRule type="expression" dxfId="1753" priority="159">
      <formula>$I$1&lt;86</formula>
    </cfRule>
  </conditionalFormatting>
  <conditionalFormatting sqref="CS13">
    <cfRule type="expression" dxfId="1752" priority="158">
      <formula>$I$1&lt;87</formula>
    </cfRule>
  </conditionalFormatting>
  <conditionalFormatting sqref="CT13">
    <cfRule type="expression" dxfId="1751" priority="157">
      <formula>$I$1&lt;88</formula>
    </cfRule>
  </conditionalFormatting>
  <conditionalFormatting sqref="CU13">
    <cfRule type="expression" dxfId="1750" priority="156">
      <formula>$I$1&lt;89</formula>
    </cfRule>
  </conditionalFormatting>
  <conditionalFormatting sqref="CV13">
    <cfRule type="expression" dxfId="1749" priority="155">
      <formula>$I$1&lt;90</formula>
    </cfRule>
  </conditionalFormatting>
  <conditionalFormatting sqref="CW13">
    <cfRule type="expression" dxfId="1748" priority="154">
      <formula>$I$1&lt;91</formula>
    </cfRule>
  </conditionalFormatting>
  <conditionalFormatting sqref="CX13">
    <cfRule type="expression" dxfId="1747" priority="153">
      <formula>$I$1&lt;92</formula>
    </cfRule>
  </conditionalFormatting>
  <conditionalFormatting sqref="CY13">
    <cfRule type="expression" dxfId="1746" priority="152">
      <formula>$I$1&lt;93</formula>
    </cfRule>
  </conditionalFormatting>
  <conditionalFormatting sqref="CZ13">
    <cfRule type="expression" dxfId="1745" priority="151">
      <formula>$I$1&lt;94</formula>
    </cfRule>
  </conditionalFormatting>
  <conditionalFormatting sqref="DA13">
    <cfRule type="expression" dxfId="1744" priority="150">
      <formula>$I$1&lt;95</formula>
    </cfRule>
  </conditionalFormatting>
  <conditionalFormatting sqref="DB13">
    <cfRule type="expression" dxfId="1743" priority="149">
      <formula>$I$1&lt;96</formula>
    </cfRule>
  </conditionalFormatting>
  <conditionalFormatting sqref="DC13">
    <cfRule type="expression" dxfId="1742" priority="148">
      <formula>$I$1&lt;97</formula>
    </cfRule>
  </conditionalFormatting>
  <conditionalFormatting sqref="DD13">
    <cfRule type="expression" dxfId="1741" priority="147">
      <formula>$I$1&lt;98</formula>
    </cfRule>
  </conditionalFormatting>
  <conditionalFormatting sqref="DE13">
    <cfRule type="expression" dxfId="1740" priority="146">
      <formula>$I$1&lt;99</formula>
    </cfRule>
  </conditionalFormatting>
  <conditionalFormatting sqref="DF13">
    <cfRule type="expression" dxfId="1739" priority="145">
      <formula>$I$1&lt;100</formula>
    </cfRule>
  </conditionalFormatting>
  <conditionalFormatting sqref="K8:DF8">
    <cfRule type="expression" dxfId="1738" priority="43">
      <formula>$I$1="Select here"</formula>
    </cfRule>
  </conditionalFormatting>
  <conditionalFormatting sqref="K8:DF8">
    <cfRule type="expression" dxfId="1737" priority="143">
      <formula>$I$1&lt;1</formula>
    </cfRule>
  </conditionalFormatting>
  <conditionalFormatting sqref="L8">
    <cfRule type="expression" dxfId="1736" priority="142">
      <formula>$I$1&lt;2</formula>
    </cfRule>
  </conditionalFormatting>
  <conditionalFormatting sqref="M8">
    <cfRule type="expression" dxfId="1735" priority="141">
      <formula>$I$1&lt;3</formula>
    </cfRule>
  </conditionalFormatting>
  <conditionalFormatting sqref="N8">
    <cfRule type="expression" dxfId="1734" priority="140">
      <formula>$I$1&lt;4</formula>
    </cfRule>
  </conditionalFormatting>
  <conditionalFormatting sqref="O8">
    <cfRule type="expression" dxfId="1733" priority="139">
      <formula>$I$1&lt;5</formula>
    </cfRule>
  </conditionalFormatting>
  <conditionalFormatting sqref="P8">
    <cfRule type="expression" dxfId="1732" priority="138">
      <formula>$I$1&lt;6</formula>
    </cfRule>
  </conditionalFormatting>
  <conditionalFormatting sqref="Q8">
    <cfRule type="expression" dxfId="1731" priority="137">
      <formula>$I$1&lt;7</formula>
    </cfRule>
  </conditionalFormatting>
  <conditionalFormatting sqref="R8">
    <cfRule type="expression" dxfId="1730" priority="136">
      <formula>$I$1&lt;8</formula>
    </cfRule>
  </conditionalFormatting>
  <conditionalFormatting sqref="S8">
    <cfRule type="expression" dxfId="1729" priority="135">
      <formula>$I$1&lt;9</formula>
    </cfRule>
  </conditionalFormatting>
  <conditionalFormatting sqref="T8">
    <cfRule type="expression" dxfId="1728" priority="134">
      <formula>$I$1&lt;10</formula>
    </cfRule>
  </conditionalFormatting>
  <conditionalFormatting sqref="U8">
    <cfRule type="expression" dxfId="1727" priority="133">
      <formula>$I$1&lt;11</formula>
    </cfRule>
  </conditionalFormatting>
  <conditionalFormatting sqref="V8">
    <cfRule type="expression" dxfId="1726" priority="132">
      <formula>$I$1&lt;12</formula>
    </cfRule>
  </conditionalFormatting>
  <conditionalFormatting sqref="W8">
    <cfRule type="expression" dxfId="1725" priority="131">
      <formula>$I$1&lt;13</formula>
    </cfRule>
  </conditionalFormatting>
  <conditionalFormatting sqref="X8">
    <cfRule type="expression" dxfId="1724" priority="130">
      <formula>$I$1&lt;14</formula>
    </cfRule>
  </conditionalFormatting>
  <conditionalFormatting sqref="Y8">
    <cfRule type="expression" dxfId="1723" priority="129">
      <formula>$I$1&lt;15</formula>
    </cfRule>
  </conditionalFormatting>
  <conditionalFormatting sqref="Z8">
    <cfRule type="expression" dxfId="1722" priority="128">
      <formula>$I$1&lt;16</formula>
    </cfRule>
  </conditionalFormatting>
  <conditionalFormatting sqref="AA8">
    <cfRule type="expression" dxfId="1721" priority="127">
      <formula>$I$1&lt;17</formula>
    </cfRule>
  </conditionalFormatting>
  <conditionalFormatting sqref="AB8">
    <cfRule type="expression" dxfId="1720" priority="126">
      <formula>$I$1&lt;18</formula>
    </cfRule>
  </conditionalFormatting>
  <conditionalFormatting sqref="AC8">
    <cfRule type="expression" dxfId="1719" priority="125">
      <formula>$I$1&lt;19</formula>
    </cfRule>
  </conditionalFormatting>
  <conditionalFormatting sqref="AD8">
    <cfRule type="expression" dxfId="1718" priority="124">
      <formula>$I$1&lt;20</formula>
    </cfRule>
  </conditionalFormatting>
  <conditionalFormatting sqref="AE8">
    <cfRule type="expression" dxfId="1717" priority="123">
      <formula>$I$1&lt;21</formula>
    </cfRule>
  </conditionalFormatting>
  <conditionalFormatting sqref="AF8">
    <cfRule type="expression" dxfId="1716" priority="122">
      <formula>$I$1&lt;22</formula>
    </cfRule>
  </conditionalFormatting>
  <conditionalFormatting sqref="AG8">
    <cfRule type="expression" dxfId="1715" priority="121">
      <formula>$I$1&lt;23</formula>
    </cfRule>
  </conditionalFormatting>
  <conditionalFormatting sqref="AH8">
    <cfRule type="expression" dxfId="1714" priority="120">
      <formula>$I$1&lt;24</formula>
    </cfRule>
  </conditionalFormatting>
  <conditionalFormatting sqref="AI8">
    <cfRule type="expression" dxfId="1713" priority="119">
      <formula>$I$1&lt;25</formula>
    </cfRule>
  </conditionalFormatting>
  <conditionalFormatting sqref="AJ8">
    <cfRule type="expression" dxfId="1712" priority="118">
      <formula>$I$1&lt;26</formula>
    </cfRule>
  </conditionalFormatting>
  <conditionalFormatting sqref="AK8">
    <cfRule type="expression" dxfId="1711" priority="117">
      <formula>$I$1&lt;27</formula>
    </cfRule>
  </conditionalFormatting>
  <conditionalFormatting sqref="AL8">
    <cfRule type="expression" dxfId="1710" priority="116">
      <formula>$I$1&lt;28</formula>
    </cfRule>
  </conditionalFormatting>
  <conditionalFormatting sqref="AM8">
    <cfRule type="expression" dxfId="1709" priority="115">
      <formula>$I$1&lt;29</formula>
    </cfRule>
  </conditionalFormatting>
  <conditionalFormatting sqref="AN8">
    <cfRule type="expression" dxfId="1708" priority="114">
      <formula>$I$1&lt;30</formula>
    </cfRule>
  </conditionalFormatting>
  <conditionalFormatting sqref="AO8">
    <cfRule type="expression" dxfId="1707" priority="113">
      <formula>$I$1&lt;31</formula>
    </cfRule>
  </conditionalFormatting>
  <conditionalFormatting sqref="AP8">
    <cfRule type="expression" dxfId="1706" priority="112">
      <formula>$I$1&lt;32</formula>
    </cfRule>
  </conditionalFormatting>
  <conditionalFormatting sqref="AQ8">
    <cfRule type="expression" dxfId="1705" priority="111">
      <formula>$I$1&lt;33</formula>
    </cfRule>
  </conditionalFormatting>
  <conditionalFormatting sqref="AR8">
    <cfRule type="expression" dxfId="1704" priority="110">
      <formula>$I$1&lt;34</formula>
    </cfRule>
  </conditionalFormatting>
  <conditionalFormatting sqref="AS8">
    <cfRule type="expression" dxfId="1703" priority="109">
      <formula>$I$1&lt;35</formula>
    </cfRule>
  </conditionalFormatting>
  <conditionalFormatting sqref="AT8">
    <cfRule type="expression" dxfId="1702" priority="108">
      <formula>$I$1&lt;36</formula>
    </cfRule>
  </conditionalFormatting>
  <conditionalFormatting sqref="AU8">
    <cfRule type="expression" dxfId="1701" priority="107">
      <formula>$I$1&lt;37</formula>
    </cfRule>
  </conditionalFormatting>
  <conditionalFormatting sqref="AV8">
    <cfRule type="expression" dxfId="1700" priority="106">
      <formula>$I$1&lt;38</formula>
    </cfRule>
  </conditionalFormatting>
  <conditionalFormatting sqref="AW8">
    <cfRule type="expression" dxfId="1699" priority="105">
      <formula>$I$1&lt;39</formula>
    </cfRule>
  </conditionalFormatting>
  <conditionalFormatting sqref="AX8">
    <cfRule type="expression" dxfId="1698" priority="104">
      <formula>$I$1&lt;40</formula>
    </cfRule>
  </conditionalFormatting>
  <conditionalFormatting sqref="AY8">
    <cfRule type="expression" dxfId="1697" priority="103">
      <formula>$I$1&lt;41</formula>
    </cfRule>
  </conditionalFormatting>
  <conditionalFormatting sqref="AZ8">
    <cfRule type="expression" dxfId="1696" priority="102">
      <formula>$I$1&lt;42</formula>
    </cfRule>
  </conditionalFormatting>
  <conditionalFormatting sqref="BA8">
    <cfRule type="expression" dxfId="1695" priority="101">
      <formula>$I$1&lt;43</formula>
    </cfRule>
  </conditionalFormatting>
  <conditionalFormatting sqref="BB8">
    <cfRule type="expression" dxfId="1694" priority="100">
      <formula>$I$1&lt;44</formula>
    </cfRule>
  </conditionalFormatting>
  <conditionalFormatting sqref="BC8">
    <cfRule type="expression" dxfId="1693" priority="99">
      <formula>$I$1&lt;45</formula>
    </cfRule>
  </conditionalFormatting>
  <conditionalFormatting sqref="BD8">
    <cfRule type="expression" dxfId="1692" priority="98">
      <formula>$I$1&lt;46</formula>
    </cfRule>
  </conditionalFormatting>
  <conditionalFormatting sqref="BE8">
    <cfRule type="expression" dxfId="1691" priority="97">
      <formula>$I$1&lt;47</formula>
    </cfRule>
  </conditionalFormatting>
  <conditionalFormatting sqref="BF8">
    <cfRule type="expression" dxfId="1690" priority="96">
      <formula>$I$1&lt;48</formula>
    </cfRule>
  </conditionalFormatting>
  <conditionalFormatting sqref="BG8">
    <cfRule type="expression" dxfId="1689" priority="95">
      <formula>$I$1&lt;49</formula>
    </cfRule>
  </conditionalFormatting>
  <conditionalFormatting sqref="BH8">
    <cfRule type="expression" dxfId="1688" priority="94">
      <formula>$I$1&lt;50</formula>
    </cfRule>
  </conditionalFormatting>
  <conditionalFormatting sqref="BI8">
    <cfRule type="expression" dxfId="1687" priority="93">
      <formula>$I$1&lt;51</formula>
    </cfRule>
  </conditionalFormatting>
  <conditionalFormatting sqref="BJ8">
    <cfRule type="expression" dxfId="1686" priority="92">
      <formula>$I$1&lt;52</formula>
    </cfRule>
  </conditionalFormatting>
  <conditionalFormatting sqref="BK8">
    <cfRule type="expression" dxfId="1685" priority="91">
      <formula>$I$1&lt;53</formula>
    </cfRule>
  </conditionalFormatting>
  <conditionalFormatting sqref="BL8">
    <cfRule type="expression" dxfId="1684" priority="90">
      <formula>$I$1&lt;54</formula>
    </cfRule>
  </conditionalFormatting>
  <conditionalFormatting sqref="BM8">
    <cfRule type="expression" dxfId="1683" priority="89">
      <formula>$I$1&lt;55</formula>
    </cfRule>
  </conditionalFormatting>
  <conditionalFormatting sqref="BN8">
    <cfRule type="expression" dxfId="1682" priority="88">
      <formula>$I$1&lt;56</formula>
    </cfRule>
  </conditionalFormatting>
  <conditionalFormatting sqref="BO8">
    <cfRule type="expression" dxfId="1681" priority="87">
      <formula>$I$1&lt;57</formula>
    </cfRule>
  </conditionalFormatting>
  <conditionalFormatting sqref="BP8">
    <cfRule type="expression" dxfId="1680" priority="86">
      <formula>$I$1&lt;58</formula>
    </cfRule>
  </conditionalFormatting>
  <conditionalFormatting sqref="BQ8">
    <cfRule type="expression" dxfId="1679" priority="85">
      <formula>$I$1&lt;59</formula>
    </cfRule>
  </conditionalFormatting>
  <conditionalFormatting sqref="BR8">
    <cfRule type="expression" dxfId="1678" priority="84">
      <formula>$I$1&lt;60</formula>
    </cfRule>
  </conditionalFormatting>
  <conditionalFormatting sqref="BS8">
    <cfRule type="expression" dxfId="1677" priority="83">
      <formula>$I$1&lt;61</formula>
    </cfRule>
  </conditionalFormatting>
  <conditionalFormatting sqref="BT8">
    <cfRule type="expression" dxfId="1676" priority="82">
      <formula>$I$1&lt;62</formula>
    </cfRule>
  </conditionalFormatting>
  <conditionalFormatting sqref="BU8">
    <cfRule type="expression" dxfId="1675" priority="81">
      <formula>$I$1&lt;63</formula>
    </cfRule>
  </conditionalFormatting>
  <conditionalFormatting sqref="BV8">
    <cfRule type="expression" dxfId="1674" priority="80">
      <formula>$I$1&lt;64</formula>
    </cfRule>
  </conditionalFormatting>
  <conditionalFormatting sqref="BW8">
    <cfRule type="expression" dxfId="1673" priority="79">
      <formula>$I$1&lt;65</formula>
    </cfRule>
  </conditionalFormatting>
  <conditionalFormatting sqref="BX8">
    <cfRule type="expression" dxfId="1672" priority="78">
      <formula>$I$1&lt;66</formula>
    </cfRule>
  </conditionalFormatting>
  <conditionalFormatting sqref="BY8">
    <cfRule type="expression" dxfId="1671" priority="77">
      <formula>$I$1&lt;67</formula>
    </cfRule>
  </conditionalFormatting>
  <conditionalFormatting sqref="BZ8">
    <cfRule type="expression" dxfId="1670" priority="76">
      <formula>$I$1&lt;68</formula>
    </cfRule>
  </conditionalFormatting>
  <conditionalFormatting sqref="CA8">
    <cfRule type="expression" dxfId="1669" priority="75">
      <formula>$I$1&lt;69</formula>
    </cfRule>
  </conditionalFormatting>
  <conditionalFormatting sqref="CB8">
    <cfRule type="expression" dxfId="1668" priority="74">
      <formula>$I$1&lt;70</formula>
    </cfRule>
  </conditionalFormatting>
  <conditionalFormatting sqref="CC8">
    <cfRule type="expression" dxfId="1667" priority="73">
      <formula>$I$1&lt;71</formula>
    </cfRule>
  </conditionalFormatting>
  <conditionalFormatting sqref="CD8">
    <cfRule type="expression" dxfId="1666" priority="72">
      <formula>$I$1&lt;72</formula>
    </cfRule>
  </conditionalFormatting>
  <conditionalFormatting sqref="CE8">
    <cfRule type="expression" dxfId="1665" priority="71">
      <formula>$I$1&lt;73</formula>
    </cfRule>
  </conditionalFormatting>
  <conditionalFormatting sqref="CF8">
    <cfRule type="expression" dxfId="1664" priority="70">
      <formula>$I$1&lt;74</formula>
    </cfRule>
  </conditionalFormatting>
  <conditionalFormatting sqref="CG8">
    <cfRule type="expression" dxfId="1663" priority="69">
      <formula>$I$1&lt;75</formula>
    </cfRule>
  </conditionalFormatting>
  <conditionalFormatting sqref="CH8">
    <cfRule type="expression" dxfId="1662" priority="68">
      <formula>$I$1&lt;76</formula>
    </cfRule>
  </conditionalFormatting>
  <conditionalFormatting sqref="CI8">
    <cfRule type="expression" dxfId="1661" priority="67">
      <formula>$I$1&lt;77</formula>
    </cfRule>
  </conditionalFormatting>
  <conditionalFormatting sqref="CJ8">
    <cfRule type="expression" dxfId="1660" priority="66">
      <formula>$I$1&lt;78</formula>
    </cfRule>
  </conditionalFormatting>
  <conditionalFormatting sqref="CK8">
    <cfRule type="expression" dxfId="1659" priority="65">
      <formula>$I$1&lt;79</formula>
    </cfRule>
  </conditionalFormatting>
  <conditionalFormatting sqref="CL8">
    <cfRule type="expression" dxfId="1658" priority="64">
      <formula>$I$1&lt;80</formula>
    </cfRule>
  </conditionalFormatting>
  <conditionalFormatting sqref="CM8">
    <cfRule type="expression" dxfId="1657" priority="63">
      <formula>$I$1&lt;81</formula>
    </cfRule>
  </conditionalFormatting>
  <conditionalFormatting sqref="CN8">
    <cfRule type="expression" dxfId="1656" priority="62">
      <formula>$I$1&lt;82</formula>
    </cfRule>
  </conditionalFormatting>
  <conditionalFormatting sqref="CO8">
    <cfRule type="expression" dxfId="1655" priority="61">
      <formula>$I$1&lt;83</formula>
    </cfRule>
  </conditionalFormatting>
  <conditionalFormatting sqref="CP8">
    <cfRule type="expression" dxfId="1654" priority="60">
      <formula>$I$1&lt;84</formula>
    </cfRule>
  </conditionalFormatting>
  <conditionalFormatting sqref="CQ8">
    <cfRule type="expression" dxfId="1653" priority="59">
      <formula>$I$1&lt;85</formula>
    </cfRule>
  </conditionalFormatting>
  <conditionalFormatting sqref="CR8">
    <cfRule type="expression" dxfId="1652" priority="58">
      <formula>$I$1&lt;86</formula>
    </cfRule>
  </conditionalFormatting>
  <conditionalFormatting sqref="CS8">
    <cfRule type="expression" dxfId="1651" priority="57">
      <formula>$I$1&lt;87</formula>
    </cfRule>
  </conditionalFormatting>
  <conditionalFormatting sqref="CT8">
    <cfRule type="expression" dxfId="1650" priority="56">
      <formula>$I$1&lt;88</formula>
    </cfRule>
  </conditionalFormatting>
  <conditionalFormatting sqref="CU8">
    <cfRule type="expression" dxfId="1649" priority="55">
      <formula>$I$1&lt;89</formula>
    </cfRule>
  </conditionalFormatting>
  <conditionalFormatting sqref="CV8">
    <cfRule type="expression" dxfId="1648" priority="54">
      <formula>$I$1&lt;90</formula>
    </cfRule>
  </conditionalFormatting>
  <conditionalFormatting sqref="CW8">
    <cfRule type="expression" dxfId="1647" priority="53">
      <formula>$I$1&lt;91</formula>
    </cfRule>
  </conditionalFormatting>
  <conditionalFormatting sqref="CX8">
    <cfRule type="expression" dxfId="1646" priority="52">
      <formula>$I$1&lt;92</formula>
    </cfRule>
  </conditionalFormatting>
  <conditionalFormatting sqref="CY8">
    <cfRule type="expression" dxfId="1645" priority="51">
      <formula>$I$1&lt;93</formula>
    </cfRule>
  </conditionalFormatting>
  <conditionalFormatting sqref="CZ8">
    <cfRule type="expression" dxfId="1644" priority="50">
      <formula>$I$1&lt;94</formula>
    </cfRule>
  </conditionalFormatting>
  <conditionalFormatting sqref="DA8">
    <cfRule type="expression" dxfId="1643" priority="49">
      <formula>$I$1&lt;95</formula>
    </cfRule>
  </conditionalFormatting>
  <conditionalFormatting sqref="DB8">
    <cfRule type="expression" dxfId="1642" priority="48">
      <formula>$I$1&lt;96</formula>
    </cfRule>
  </conditionalFormatting>
  <conditionalFormatting sqref="DC8">
    <cfRule type="expression" dxfId="1641" priority="47">
      <formula>$I$1&lt;97</formula>
    </cfRule>
  </conditionalFormatting>
  <conditionalFormatting sqref="DD8">
    <cfRule type="expression" dxfId="1640" priority="46">
      <formula>$I$1&lt;98</formula>
    </cfRule>
  </conditionalFormatting>
  <conditionalFormatting sqref="DE8">
    <cfRule type="expression" dxfId="1639" priority="45">
      <formula>$I$1&lt;99</formula>
    </cfRule>
  </conditionalFormatting>
  <conditionalFormatting sqref="DF8">
    <cfRule type="expression" dxfId="1638" priority="44">
      <formula>$I$1&lt;100</formula>
    </cfRule>
  </conditionalFormatting>
  <conditionalFormatting sqref="T10">
    <cfRule type="expression" dxfId="1637" priority="14">
      <formula>$I$1="Select here"</formula>
    </cfRule>
  </conditionalFormatting>
  <conditionalFormatting sqref="T10">
    <cfRule type="expression" dxfId="1636" priority="16">
      <formula>$I$1&lt;1</formula>
    </cfRule>
  </conditionalFormatting>
  <conditionalFormatting sqref="T10">
    <cfRule type="expression" dxfId="1635" priority="15">
      <formula>$I$1&lt;10</formula>
    </cfRule>
  </conditionalFormatting>
  <conditionalFormatting sqref="U10">
    <cfRule type="expression" dxfId="1634" priority="11">
      <formula>$I$1="Select here"</formula>
    </cfRule>
  </conditionalFormatting>
  <conditionalFormatting sqref="U10">
    <cfRule type="expression" dxfId="1633" priority="13">
      <formula>$I$1&lt;1</formula>
    </cfRule>
  </conditionalFormatting>
  <conditionalFormatting sqref="U10">
    <cfRule type="expression" dxfId="1632" priority="12">
      <formula>$I$1&lt;11</formula>
    </cfRule>
  </conditionalFormatting>
  <conditionalFormatting sqref="K10:S10">
    <cfRule type="expression" dxfId="1631" priority="1">
      <formula>$I$1="Select here"</formula>
    </cfRule>
  </conditionalFormatting>
  <conditionalFormatting sqref="K10:S10">
    <cfRule type="expression" dxfId="1630" priority="10">
      <formula>$I$1&lt;1</formula>
    </cfRule>
  </conditionalFormatting>
  <conditionalFormatting sqref="L10">
    <cfRule type="expression" dxfId="1629" priority="9">
      <formula>$I$1&lt;2</formula>
    </cfRule>
  </conditionalFormatting>
  <conditionalFormatting sqref="M10">
    <cfRule type="expression" dxfId="1628" priority="8">
      <formula>$I$1&lt;3</formula>
    </cfRule>
  </conditionalFormatting>
  <conditionalFormatting sqref="N10">
    <cfRule type="expression" dxfId="1627" priority="7">
      <formula>$I$1&lt;4</formula>
    </cfRule>
  </conditionalFormatting>
  <conditionalFormatting sqref="O10">
    <cfRule type="expression" dxfId="1626" priority="6">
      <formula>$I$1&lt;5</formula>
    </cfRule>
  </conditionalFormatting>
  <conditionalFormatting sqref="P10">
    <cfRule type="expression" dxfId="1625" priority="5">
      <formula>$I$1&lt;6</formula>
    </cfRule>
  </conditionalFormatting>
  <conditionalFormatting sqref="Q10">
    <cfRule type="expression" dxfId="1624" priority="4">
      <formula>$I$1&lt;7</formula>
    </cfRule>
  </conditionalFormatting>
  <conditionalFormatting sqref="R10">
    <cfRule type="expression" dxfId="1623" priority="3">
      <formula>$I$1&lt;8</formula>
    </cfRule>
  </conditionalFormatting>
  <conditionalFormatting sqref="S10">
    <cfRule type="expression" dxfId="1622" priority="2">
      <formula>$I$1&lt;9</formula>
    </cfRule>
  </conditionalFormatting>
  <dataValidations count="14">
    <dataValidation type="list" allowBlank="1" showInputMessage="1" showErrorMessage="1" promptTitle="Select one of the values" sqref="K46:DF46" xr:uid="{00000000-0002-0000-0300-000001000000}">
      <formula1>$F$45:$F$47</formula1>
    </dataValidation>
    <dataValidation type="list" allowBlank="1" showInputMessage="1" showErrorMessage="1" sqref="I21" xr:uid="{00000000-0002-0000-0300-000002000000}">
      <formula1>$F$17:$F$21</formula1>
    </dataValidation>
    <dataValidation type="list" allowBlank="1" showInputMessage="1" showErrorMessage="1" sqref="I52" xr:uid="{C8545E09-3580-4E80-ABFD-645598E2EF2A}">
      <formula1>$F$49:$F$53</formula1>
    </dataValidation>
    <dataValidation type="list" allowBlank="1" showInputMessage="1" showErrorMessage="1" sqref="K25:DF25" xr:uid="{00000000-0002-0000-0300-000005000000}">
      <formula1>$E$106:$E$117</formula1>
    </dataValidation>
    <dataValidation type="list" allowBlank="1" showInputMessage="1" showErrorMessage="1" sqref="K28:DF28" xr:uid="{00000000-0002-0000-0300-000006000000}">
      <formula1>$I$106:$I$117</formula1>
    </dataValidation>
    <dataValidation type="list" allowBlank="1" showInputMessage="1" showErrorMessage="1" sqref="K31:DF31" xr:uid="{00000000-0002-0000-0300-000007000000}">
      <formula1>$P$105:$P$116</formula1>
    </dataValidation>
    <dataValidation type="list" allowBlank="1" showInputMessage="1" showErrorMessage="1" promptTitle="Select one of the values" sqref="I58" xr:uid="{E0CC6533-2A42-4137-AD58-555302D2D34C}">
      <formula1>$F$58:$F$59</formula1>
    </dataValidation>
    <dataValidation type="list" allowBlank="1" showInputMessage="1" showErrorMessage="1" sqref="I36" xr:uid="{B3A1704B-3420-4A57-9099-5CA40EC3C281}">
      <formula1>$F$35:$F$36</formula1>
    </dataValidation>
    <dataValidation type="list" allowBlank="1" showInputMessage="1" showErrorMessage="1" promptTitle="Select one of the values" sqref="I55" xr:uid="{F5BCD564-6FB1-4875-A199-99DA1103AAD3}">
      <formula1>$F$55:$F$56</formula1>
    </dataValidation>
    <dataValidation type="list" allowBlank="1" showInputMessage="1" showErrorMessage="1" sqref="I8" xr:uid="{92551760-0E6A-48C7-A86B-D087E57F33E0}">
      <formula1>$G$6:$G$10</formula1>
    </dataValidation>
    <dataValidation type="list" allowBlank="1" showInputMessage="1" showErrorMessage="1" sqref="K18:DF18" xr:uid="{944994AF-BFE2-4D44-9EDD-0BE64FAAFC4B}">
      <formula1>$F$17:$F$20</formula1>
    </dataValidation>
    <dataValidation type="list" allowBlank="1" showInputMessage="1" showErrorMessage="1" sqref="K13:DF13" xr:uid="{E67149A1-7395-4811-A30F-17ED0B4D8911}">
      <formula1>$F$13:$F$14</formula1>
    </dataValidation>
    <dataValidation type="list" allowBlank="1" showInputMessage="1" showErrorMessage="1" promptTitle="Select one of the values" sqref="K42:DF42" xr:uid="{00000000-0002-0000-0300-000008000000}">
      <formula1>$F$41:$F$43</formula1>
    </dataValidation>
    <dataValidation type="list" allowBlank="1" showInputMessage="1" showErrorMessage="1" sqref="I10" xr:uid="{7566BB6B-2257-45E6-8EF9-79DEE062AC70}">
      <formula1>$F$10:$F$11</formula1>
    </dataValidation>
  </dataValidations>
  <printOptions horizontalCentered="1" verticalCentered="1"/>
  <pageMargins left="0.70000000000000007" right="0.70000000000000007" top="0.75000000000000011" bottom="0.75000000000000011" header="0.30000000000000004" footer="0.30000000000000004"/>
  <pageSetup paperSize="9" scale="30" orientation="portrait" horizontalDpi="4294967292" verticalDpi="4294967292" r:id="rId1"/>
  <rowBreaks count="2" manualBreakCount="2">
    <brk id="37" max="8" man="1"/>
    <brk id="64" max="16383" man="1"/>
  </rowBreaks>
  <ignoredErrors>
    <ignoredError sqref="D129 L26" formula="1"/>
    <ignoredError sqref="K10:M10 AL10:AT10 AA10:AK10 AU10:BJ10 BK10:CF10 V10:Z10 CG10:CO10 DF10 CP10:DE10 K52:L52 DF52 M52:AD52 T11:U11 N10 T10:U10"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DX107"/>
  <sheetViews>
    <sheetView zoomScale="70" zoomScaleNormal="70" zoomScalePageLayoutView="80" workbookViewId="0">
      <pane ySplit="4" topLeftCell="A15" activePane="bottomLeft" state="frozen"/>
      <selection activeCell="C33" sqref="C33"/>
      <selection pane="bottomLeft" activeCell="F33" sqref="F33"/>
    </sheetView>
  </sheetViews>
  <sheetFormatPr defaultColWidth="10.796875" defaultRowHeight="15.6"/>
  <cols>
    <col min="1" max="1" width="3.09765625" style="409" customWidth="1"/>
    <col min="2" max="2" width="8.09765625" style="409" customWidth="1"/>
    <col min="3" max="3" width="31.5" style="409" customWidth="1"/>
    <col min="4" max="4" width="7.796875" style="409" customWidth="1"/>
    <col min="5" max="5" width="78.59765625" style="409" customWidth="1"/>
    <col min="6" max="6" width="23" style="409" customWidth="1"/>
    <col min="7" max="7" width="10.59765625" style="409" hidden="1" customWidth="1"/>
    <col min="8" max="8" width="10.59765625" style="542" hidden="1" customWidth="1"/>
    <col min="9" max="9" width="13.09765625" style="409" customWidth="1"/>
    <col min="10" max="10" width="3.09765625" style="409" customWidth="1"/>
    <col min="11" max="11" width="10.796875" style="409" customWidth="1"/>
    <col min="12" max="13" width="10" style="409" customWidth="1"/>
    <col min="14" max="14" width="10.59765625" style="409" customWidth="1"/>
    <col min="15" max="20" width="10.796875" style="409" customWidth="1"/>
    <col min="21" max="110" width="12" style="409" customWidth="1"/>
    <col min="111" max="16384" width="10.796875" style="409"/>
  </cols>
  <sheetData>
    <row r="1" spans="1:110" ht="18" customHeight="1">
      <c r="A1" s="404"/>
      <c r="B1" s="404"/>
      <c r="C1" s="404"/>
      <c r="D1" s="404"/>
      <c r="E1" s="404"/>
      <c r="F1" s="404"/>
      <c r="G1" s="404"/>
      <c r="H1" s="408"/>
      <c r="I1" s="408">
        <f>Home!C17</f>
        <v>100</v>
      </c>
      <c r="J1" s="404"/>
    </row>
    <row r="2" spans="1:110" ht="34.049999999999997" customHeight="1">
      <c r="A2" s="404"/>
      <c r="B2" s="411"/>
      <c r="C2" s="840" t="s">
        <v>565</v>
      </c>
      <c r="D2" s="840"/>
      <c r="E2" s="840"/>
      <c r="F2" s="411"/>
      <c r="G2" s="404"/>
      <c r="H2" s="408"/>
      <c r="I2" s="404"/>
      <c r="J2" s="404"/>
    </row>
    <row r="3" spans="1:110" ht="34.049999999999997" customHeight="1" thickBot="1">
      <c r="A3" s="404"/>
      <c r="B3" s="404"/>
      <c r="C3" s="404"/>
      <c r="D3" s="404"/>
      <c r="E3" s="404"/>
      <c r="F3" s="404"/>
      <c r="G3" s="404"/>
      <c r="H3" s="408"/>
      <c r="I3" s="404"/>
      <c r="J3" s="404"/>
    </row>
    <row r="4" spans="1:110" ht="27" customHeight="1" thickBot="1">
      <c r="A4" s="404"/>
      <c r="B4" s="413" t="s">
        <v>81</v>
      </c>
      <c r="C4" s="832" t="s">
        <v>568</v>
      </c>
      <c r="D4" s="832"/>
      <c r="E4" s="832"/>
      <c r="F4" s="586"/>
      <c r="G4" s="400"/>
      <c r="H4" s="408"/>
      <c r="I4" s="404"/>
      <c r="J4" s="415"/>
      <c r="K4" s="416" t="str">
        <f>Home!M23</f>
        <v>UNIT 1</v>
      </c>
      <c r="L4" s="416" t="str">
        <f>Home!N23</f>
        <v>UNIT 2</v>
      </c>
      <c r="M4" s="416" t="str">
        <f>Home!O23</f>
        <v>UNIT 3</v>
      </c>
      <c r="N4" s="416" t="str">
        <f>Home!P23</f>
        <v>UNIT 4</v>
      </c>
      <c r="O4" s="416" t="str">
        <f>Home!Q23</f>
        <v>UNIT 5</v>
      </c>
      <c r="P4" s="416" t="str">
        <f>Home!R23</f>
        <v>UNIT 6</v>
      </c>
      <c r="Q4" s="416" t="str">
        <f>Home!S23</f>
        <v>UNIT 7</v>
      </c>
      <c r="R4" s="416" t="str">
        <f>Home!T23</f>
        <v>UNIT 8</v>
      </c>
      <c r="S4" s="416" t="str">
        <f>Home!U23</f>
        <v>UNIT 9</v>
      </c>
      <c r="T4" s="416" t="str">
        <f>Home!V23</f>
        <v>UNIT 10</v>
      </c>
      <c r="U4" s="416" t="str">
        <f>Home!W23</f>
        <v>UNIT 11</v>
      </c>
      <c r="V4" s="416" t="str">
        <f>Home!X23</f>
        <v>UNIT 12</v>
      </c>
      <c r="W4" s="416" t="str">
        <f>Home!Y23</f>
        <v>UNIT 13</v>
      </c>
      <c r="X4" s="416" t="str">
        <f>Home!Z23</f>
        <v>UNIT 14</v>
      </c>
      <c r="Y4" s="416" t="str">
        <f>Home!AA23</f>
        <v>UNIT 15</v>
      </c>
      <c r="Z4" s="416" t="str">
        <f>Home!AB23</f>
        <v>UNIT 16</v>
      </c>
      <c r="AA4" s="416" t="str">
        <f>Home!AC23</f>
        <v>UNIT 17</v>
      </c>
      <c r="AB4" s="416" t="str">
        <f>Home!AD23</f>
        <v>UNIT 18</v>
      </c>
      <c r="AC4" s="416" t="str">
        <f>Home!AE23</f>
        <v>UNIT 19</v>
      </c>
      <c r="AD4" s="416" t="str">
        <f>Home!AF23</f>
        <v>UNIT 20</v>
      </c>
      <c r="AE4" s="416" t="str">
        <f>Home!AG23</f>
        <v>UNIT 21</v>
      </c>
      <c r="AF4" s="416" t="str">
        <f>Home!AH23</f>
        <v>UNIT 22</v>
      </c>
      <c r="AG4" s="416" t="str">
        <f>Home!AI23</f>
        <v>UNIT 23</v>
      </c>
      <c r="AH4" s="416" t="str">
        <f>Home!AJ23</f>
        <v>UNIT 24</v>
      </c>
      <c r="AI4" s="416" t="str">
        <f>Home!AK23</f>
        <v>UNIT 25</v>
      </c>
      <c r="AJ4" s="416" t="str">
        <f>Home!AL23</f>
        <v>UNIT 26</v>
      </c>
      <c r="AK4" s="416" t="str">
        <f>Home!AM23</f>
        <v>UNIT 27</v>
      </c>
      <c r="AL4" s="416" t="str">
        <f>Home!AN23</f>
        <v>UNIT 28</v>
      </c>
      <c r="AM4" s="416" t="str">
        <f>Home!AO23</f>
        <v>UNIT 29</v>
      </c>
      <c r="AN4" s="416" t="str">
        <f>Home!AP23</f>
        <v>UNIT 30</v>
      </c>
      <c r="AO4" s="416" t="str">
        <f>Home!AQ23</f>
        <v>UNIT 31</v>
      </c>
      <c r="AP4" s="416" t="str">
        <f>Home!AR23</f>
        <v>UNIT 32</v>
      </c>
      <c r="AQ4" s="416" t="str">
        <f>Home!AS23</f>
        <v>UNIT 33</v>
      </c>
      <c r="AR4" s="416" t="str">
        <f>Home!AT23</f>
        <v>UNIT 34</v>
      </c>
      <c r="AS4" s="416" t="str">
        <f>Home!AU23</f>
        <v>UNIT 35</v>
      </c>
      <c r="AT4" s="416" t="str">
        <f>Home!AV23</f>
        <v>UNIT 36</v>
      </c>
      <c r="AU4" s="416" t="str">
        <f>Home!AW23</f>
        <v>UNIT 37</v>
      </c>
      <c r="AV4" s="416" t="str">
        <f>Home!AX23</f>
        <v>UNIT 38</v>
      </c>
      <c r="AW4" s="416" t="str">
        <f>Home!AY23</f>
        <v>UNIT 39</v>
      </c>
      <c r="AX4" s="416" t="str">
        <f>Home!AZ23</f>
        <v>UNIT 40</v>
      </c>
      <c r="AY4" s="416" t="str">
        <f>Home!BA23</f>
        <v>UNIT 41</v>
      </c>
      <c r="AZ4" s="416" t="str">
        <f>Home!BB23</f>
        <v>UNIT 42</v>
      </c>
      <c r="BA4" s="416" t="str">
        <f>Home!BC23</f>
        <v>UNIT 43</v>
      </c>
      <c r="BB4" s="416" t="str">
        <f>Home!BD23</f>
        <v>UNIT 44</v>
      </c>
      <c r="BC4" s="416" t="str">
        <f>Home!BE23</f>
        <v>UNIT 45</v>
      </c>
      <c r="BD4" s="416" t="str">
        <f>Home!BF23</f>
        <v>UNIT 46</v>
      </c>
      <c r="BE4" s="416" t="str">
        <f>Home!BG23</f>
        <v>UNIT 47</v>
      </c>
      <c r="BF4" s="416" t="str">
        <f>Home!BH23</f>
        <v>UNIT 48</v>
      </c>
      <c r="BG4" s="416" t="str">
        <f>Home!BI23</f>
        <v>UNIT 49</v>
      </c>
      <c r="BH4" s="416" t="str">
        <f>Home!BJ23</f>
        <v>UNIT 50</v>
      </c>
      <c r="BI4" s="416" t="str">
        <f>Home!BK23</f>
        <v>UNIT 51</v>
      </c>
      <c r="BJ4" s="416" t="str">
        <f>Home!BL23</f>
        <v>UNIT 52</v>
      </c>
      <c r="BK4" s="416" t="str">
        <f>Home!BM23</f>
        <v>UNIT 53</v>
      </c>
      <c r="BL4" s="416" t="str">
        <f>Home!BN23</f>
        <v>UNIT 54</v>
      </c>
      <c r="BM4" s="416" t="str">
        <f>Home!BO23</f>
        <v>UNIT 55</v>
      </c>
      <c r="BN4" s="416" t="str">
        <f>Home!BP23</f>
        <v>UNIT 56</v>
      </c>
      <c r="BO4" s="416" t="str">
        <f>Home!BQ23</f>
        <v>UNIT 57</v>
      </c>
      <c r="BP4" s="416" t="str">
        <f>Home!BR23</f>
        <v>UNIT 58</v>
      </c>
      <c r="BQ4" s="416" t="str">
        <f>Home!BS23</f>
        <v>UNIT 59</v>
      </c>
      <c r="BR4" s="416" t="str">
        <f>Home!BT23</f>
        <v>UNIT 60</v>
      </c>
      <c r="BS4" s="416" t="str">
        <f>Home!BU23</f>
        <v>UNIT 61</v>
      </c>
      <c r="BT4" s="416" t="str">
        <f>Home!BV23</f>
        <v>UNIT 62</v>
      </c>
      <c r="BU4" s="416" t="str">
        <f>Home!BW23</f>
        <v>UNIT 63</v>
      </c>
      <c r="BV4" s="416" t="str">
        <f>Home!BX23</f>
        <v>UNIT 64</v>
      </c>
      <c r="BW4" s="416" t="str">
        <f>Home!BY23</f>
        <v>UNIT 65</v>
      </c>
      <c r="BX4" s="416" t="str">
        <f>Home!BZ23</f>
        <v>UNIT 66</v>
      </c>
      <c r="BY4" s="416" t="str">
        <f>Home!CA23</f>
        <v>UNIT 67</v>
      </c>
      <c r="BZ4" s="416" t="str">
        <f>Home!CB23</f>
        <v>UNIT 68</v>
      </c>
      <c r="CA4" s="416" t="str">
        <f>Home!CC23</f>
        <v>UNIT 69</v>
      </c>
      <c r="CB4" s="416" t="str">
        <f>Home!CD23</f>
        <v>UNIT 70</v>
      </c>
      <c r="CC4" s="416" t="str">
        <f>Home!CE23</f>
        <v>UNIT 71</v>
      </c>
      <c r="CD4" s="416" t="str">
        <f>Home!CF23</f>
        <v>UNIT 72</v>
      </c>
      <c r="CE4" s="416" t="str">
        <f>Home!CG23</f>
        <v>UNIT 73</v>
      </c>
      <c r="CF4" s="416" t="str">
        <f>Home!CH23</f>
        <v>UNIT 74</v>
      </c>
      <c r="CG4" s="416" t="str">
        <f>Home!CI23</f>
        <v>UNIT 75</v>
      </c>
      <c r="CH4" s="416" t="str">
        <f>Home!CJ23</f>
        <v>UNIT 76</v>
      </c>
      <c r="CI4" s="416" t="str">
        <f>Home!CK23</f>
        <v>UNIT 77</v>
      </c>
      <c r="CJ4" s="416" t="str">
        <f>Home!CL23</f>
        <v>UNIT 78</v>
      </c>
      <c r="CK4" s="416" t="str">
        <f>Home!CM23</f>
        <v>UNIT 79</v>
      </c>
      <c r="CL4" s="416" t="str">
        <f>Home!CN23</f>
        <v>UNIT 80</v>
      </c>
      <c r="CM4" s="416" t="str">
        <f>Home!CO23</f>
        <v>UNIT 81</v>
      </c>
      <c r="CN4" s="416" t="str">
        <f>Home!CP23</f>
        <v>UNIT 82</v>
      </c>
      <c r="CO4" s="416" t="str">
        <f>Home!CQ23</f>
        <v>UNIT 83</v>
      </c>
      <c r="CP4" s="416" t="str">
        <f>Home!CR23</f>
        <v>UNIT 84</v>
      </c>
      <c r="CQ4" s="416" t="str">
        <f>Home!CS23</f>
        <v>UNIT 85</v>
      </c>
      <c r="CR4" s="416" t="str">
        <f>Home!CT23</f>
        <v>UNIT 86</v>
      </c>
      <c r="CS4" s="416" t="str">
        <f>Home!CU23</f>
        <v>UNIT 87</v>
      </c>
      <c r="CT4" s="416" t="str">
        <f>Home!CV23</f>
        <v>UNIT 88</v>
      </c>
      <c r="CU4" s="416" t="str">
        <f>Home!CW23</f>
        <v>UNIT 89</v>
      </c>
      <c r="CV4" s="416" t="str">
        <f>Home!CX23</f>
        <v>UNIT 90</v>
      </c>
      <c r="CW4" s="416" t="str">
        <f>Home!CY23</f>
        <v>UNIT 91</v>
      </c>
      <c r="CX4" s="416" t="str">
        <f>Home!CZ23</f>
        <v>UNIT 92</v>
      </c>
      <c r="CY4" s="416" t="str">
        <f>Home!DA23</f>
        <v>UNIT 93</v>
      </c>
      <c r="CZ4" s="416" t="str">
        <f>Home!DB23</f>
        <v>UNIT 94</v>
      </c>
      <c r="DA4" s="416" t="str">
        <f>Home!DC23</f>
        <v>UNIT 95</v>
      </c>
      <c r="DB4" s="416" t="str">
        <f>Home!DD23</f>
        <v>UNIT 96</v>
      </c>
      <c r="DC4" s="416" t="str">
        <f>Home!DE23</f>
        <v>UNIT 97</v>
      </c>
      <c r="DD4" s="416" t="str">
        <f>Home!DF23</f>
        <v>UNIT 98</v>
      </c>
      <c r="DE4" s="416" t="str">
        <f>Home!DG23</f>
        <v>UNIT 99</v>
      </c>
      <c r="DF4" s="416" t="str">
        <f>Home!DH23</f>
        <v>UNIT 100</v>
      </c>
    </row>
    <row r="5" spans="1:110" ht="18" customHeight="1">
      <c r="A5" s="404"/>
      <c r="B5" s="404"/>
      <c r="C5" s="404"/>
      <c r="D5" s="404"/>
      <c r="E5" s="587"/>
      <c r="F5" s="404"/>
      <c r="G5" s="404"/>
      <c r="H5" s="408"/>
      <c r="I5" s="404"/>
      <c r="J5" s="404"/>
      <c r="M5" s="547"/>
      <c r="N5" s="410"/>
      <c r="O5" s="547"/>
      <c r="Q5" s="547"/>
      <c r="S5" s="410"/>
      <c r="T5" s="547"/>
      <c r="W5" s="547"/>
      <c r="X5" s="410"/>
      <c r="Y5" s="547"/>
      <c r="AA5" s="547"/>
      <c r="AC5" s="410"/>
      <c r="AD5" s="547"/>
      <c r="AG5" s="547"/>
      <c r="AH5" s="410"/>
      <c r="AI5" s="547"/>
      <c r="AK5" s="547"/>
      <c r="AM5" s="410"/>
      <c r="AN5" s="547"/>
      <c r="AQ5" s="547"/>
      <c r="AR5" s="410"/>
      <c r="AS5" s="547"/>
      <c r="AU5" s="547"/>
      <c r="AW5" s="410"/>
      <c r="AX5" s="547"/>
      <c r="BA5" s="547"/>
      <c r="BB5" s="410"/>
      <c r="BC5" s="547"/>
      <c r="BE5" s="547"/>
      <c r="BG5" s="410"/>
      <c r="BH5" s="547"/>
      <c r="BK5" s="547"/>
      <c r="BL5" s="410"/>
      <c r="BM5" s="547"/>
      <c r="BO5" s="547"/>
      <c r="BQ5" s="410"/>
      <c r="BR5" s="547"/>
      <c r="BU5" s="547"/>
      <c r="BV5" s="410"/>
      <c r="BW5" s="547"/>
      <c r="BY5" s="547"/>
      <c r="CA5" s="410"/>
      <c r="CB5" s="547"/>
      <c r="CE5" s="547"/>
      <c r="CF5" s="410"/>
      <c r="CG5" s="547"/>
      <c r="CI5" s="547"/>
      <c r="CK5" s="410"/>
      <c r="CL5" s="547"/>
      <c r="CO5" s="547"/>
      <c r="CP5" s="410"/>
      <c r="CQ5" s="547"/>
      <c r="CS5" s="547"/>
      <c r="CU5" s="410"/>
      <c r="CV5" s="547"/>
      <c r="CY5" s="547"/>
      <c r="CZ5" s="410"/>
      <c r="DA5" s="547"/>
      <c r="DC5" s="547"/>
      <c r="DE5" s="410"/>
      <c r="DF5" s="547"/>
    </row>
    <row r="6" spans="1:110" ht="27" customHeight="1">
      <c r="A6" s="404"/>
      <c r="B6" s="435" t="str">
        <f>Weighting!C44</f>
        <v>EC 1.0</v>
      </c>
      <c r="C6" s="844" t="s">
        <v>243</v>
      </c>
      <c r="D6" s="844"/>
      <c r="E6" s="844"/>
      <c r="F6" s="588" t="s">
        <v>170</v>
      </c>
      <c r="G6" s="404"/>
      <c r="H6" s="589">
        <f>H10*$G$71</f>
        <v>0</v>
      </c>
      <c r="I6" s="590" t="s">
        <v>178</v>
      </c>
      <c r="J6" s="404"/>
      <c r="K6" s="905" t="s">
        <v>264</v>
      </c>
      <c r="L6" s="905"/>
      <c r="M6" s="905"/>
      <c r="N6" s="905"/>
      <c r="O6" s="905"/>
      <c r="P6" s="905"/>
      <c r="Q6" s="905"/>
      <c r="R6" s="905"/>
      <c r="S6" s="905"/>
      <c r="T6" s="905"/>
      <c r="U6" s="905" t="s">
        <v>264</v>
      </c>
      <c r="V6" s="905"/>
      <c r="W6" s="905"/>
      <c r="X6" s="905"/>
      <c r="Y6" s="905"/>
      <c r="Z6" s="905"/>
      <c r="AA6" s="905"/>
      <c r="AB6" s="905"/>
      <c r="AC6" s="905"/>
      <c r="AD6" s="905"/>
      <c r="AE6" s="905" t="s">
        <v>264</v>
      </c>
      <c r="AF6" s="905"/>
      <c r="AG6" s="905"/>
      <c r="AH6" s="905"/>
      <c r="AI6" s="905"/>
      <c r="AJ6" s="905"/>
      <c r="AK6" s="905"/>
      <c r="AL6" s="905"/>
      <c r="AM6" s="905"/>
      <c r="AN6" s="905"/>
      <c r="AO6" s="905" t="s">
        <v>264</v>
      </c>
      <c r="AP6" s="905"/>
      <c r="AQ6" s="905"/>
      <c r="AR6" s="905"/>
      <c r="AS6" s="905"/>
      <c r="AT6" s="905"/>
      <c r="AU6" s="905"/>
      <c r="AV6" s="905"/>
      <c r="AW6" s="905"/>
      <c r="AX6" s="905"/>
      <c r="AY6" s="905" t="s">
        <v>264</v>
      </c>
      <c r="AZ6" s="905"/>
      <c r="BA6" s="905"/>
      <c r="BB6" s="905"/>
      <c r="BC6" s="905"/>
      <c r="BD6" s="905"/>
      <c r="BE6" s="905"/>
      <c r="BF6" s="905"/>
      <c r="BG6" s="905"/>
      <c r="BH6" s="905"/>
      <c r="BI6" s="905" t="s">
        <v>264</v>
      </c>
      <c r="BJ6" s="905"/>
      <c r="BK6" s="905"/>
      <c r="BL6" s="905"/>
      <c r="BM6" s="905"/>
      <c r="BN6" s="905"/>
      <c r="BO6" s="905"/>
      <c r="BP6" s="905"/>
      <c r="BQ6" s="905"/>
      <c r="BR6" s="905"/>
      <c r="BS6" s="905" t="s">
        <v>264</v>
      </c>
      <c r="BT6" s="905"/>
      <c r="BU6" s="905"/>
      <c r="BV6" s="905"/>
      <c r="BW6" s="905"/>
      <c r="BX6" s="905"/>
      <c r="BY6" s="905"/>
      <c r="BZ6" s="905"/>
      <c r="CA6" s="905"/>
      <c r="CB6" s="905"/>
      <c r="CC6" s="905" t="s">
        <v>264</v>
      </c>
      <c r="CD6" s="905"/>
      <c r="CE6" s="905"/>
      <c r="CF6" s="905"/>
      <c r="CG6" s="905"/>
      <c r="CH6" s="905"/>
      <c r="CI6" s="905"/>
      <c r="CJ6" s="905"/>
      <c r="CK6" s="905"/>
      <c r="CL6" s="905"/>
      <c r="CM6" s="905" t="s">
        <v>264</v>
      </c>
      <c r="CN6" s="905"/>
      <c r="CO6" s="905"/>
      <c r="CP6" s="905"/>
      <c r="CQ6" s="905"/>
      <c r="CR6" s="905"/>
      <c r="CS6" s="905"/>
      <c r="CT6" s="905"/>
      <c r="CU6" s="905"/>
      <c r="CV6" s="905"/>
      <c r="CW6" s="905" t="s">
        <v>264</v>
      </c>
      <c r="CX6" s="905"/>
      <c r="CY6" s="905"/>
      <c r="CZ6" s="905"/>
      <c r="DA6" s="905"/>
      <c r="DB6" s="905"/>
      <c r="DC6" s="905"/>
      <c r="DD6" s="905"/>
      <c r="DE6" s="905"/>
      <c r="DF6" s="905"/>
    </row>
    <row r="7" spans="1:110" ht="30" hidden="1" customHeight="1" thickBot="1">
      <c r="A7" s="404"/>
      <c r="B7" s="433"/>
      <c r="C7" s="577"/>
      <c r="D7" s="900" t="s">
        <v>265</v>
      </c>
      <c r="E7" s="900"/>
      <c r="F7" s="591">
        <f>IFERROR(AVERAGEIF(K7:DF7,"&lt;&gt;0"),0)</f>
        <v>0</v>
      </c>
      <c r="G7" s="404"/>
      <c r="H7" s="589"/>
      <c r="I7" s="592">
        <f>IFERROR(AVERAGEIF(K8:DF8,"&lt;&gt;0"),0)</f>
        <v>0</v>
      </c>
      <c r="J7" s="404"/>
      <c r="K7" s="593">
        <v>0</v>
      </c>
      <c r="L7" s="593">
        <v>0</v>
      </c>
      <c r="M7" s="593">
        <v>0</v>
      </c>
      <c r="N7" s="593">
        <v>0</v>
      </c>
      <c r="O7" s="593">
        <v>0</v>
      </c>
      <c r="P7" s="593">
        <v>0</v>
      </c>
      <c r="Q7" s="593">
        <v>0</v>
      </c>
      <c r="R7" s="593">
        <v>0</v>
      </c>
      <c r="S7" s="593">
        <v>0</v>
      </c>
      <c r="T7" s="593">
        <v>0</v>
      </c>
      <c r="U7" s="593">
        <v>0</v>
      </c>
      <c r="V7" s="593">
        <v>0</v>
      </c>
      <c r="W7" s="593">
        <v>0</v>
      </c>
      <c r="X7" s="593">
        <v>0</v>
      </c>
      <c r="Y7" s="593">
        <v>0</v>
      </c>
      <c r="Z7" s="593">
        <v>0</v>
      </c>
      <c r="AA7" s="593">
        <v>0</v>
      </c>
      <c r="AB7" s="593">
        <v>0</v>
      </c>
      <c r="AC7" s="593">
        <v>0</v>
      </c>
      <c r="AD7" s="593">
        <v>0</v>
      </c>
      <c r="AE7" s="593">
        <v>0</v>
      </c>
      <c r="AF7" s="593">
        <v>0</v>
      </c>
      <c r="AG7" s="593">
        <v>0</v>
      </c>
      <c r="AH7" s="593">
        <v>0</v>
      </c>
      <c r="AI7" s="593">
        <v>0</v>
      </c>
      <c r="AJ7" s="593">
        <v>0</v>
      </c>
      <c r="AK7" s="593">
        <v>0</v>
      </c>
      <c r="AL7" s="593">
        <v>0</v>
      </c>
      <c r="AM7" s="593">
        <v>0</v>
      </c>
      <c r="AN7" s="593">
        <v>0</v>
      </c>
      <c r="AO7" s="593">
        <v>0</v>
      </c>
      <c r="AP7" s="593">
        <v>0</v>
      </c>
      <c r="AQ7" s="593">
        <v>0</v>
      </c>
      <c r="AR7" s="593">
        <v>0</v>
      </c>
      <c r="AS7" s="593">
        <v>0</v>
      </c>
      <c r="AT7" s="593">
        <v>0</v>
      </c>
      <c r="AU7" s="593">
        <v>0</v>
      </c>
      <c r="AV7" s="593">
        <v>0</v>
      </c>
      <c r="AW7" s="593">
        <v>0</v>
      </c>
      <c r="AX7" s="593">
        <v>0</v>
      </c>
      <c r="AY7" s="593">
        <v>0</v>
      </c>
      <c r="AZ7" s="593">
        <v>0</v>
      </c>
      <c r="BA7" s="593">
        <v>0</v>
      </c>
      <c r="BB7" s="593">
        <v>0</v>
      </c>
      <c r="BC7" s="593">
        <v>0</v>
      </c>
      <c r="BD7" s="593">
        <v>0</v>
      </c>
      <c r="BE7" s="593">
        <v>0</v>
      </c>
      <c r="BF7" s="593">
        <v>0</v>
      </c>
      <c r="BG7" s="593">
        <v>0</v>
      </c>
      <c r="BH7" s="593">
        <v>0</v>
      </c>
      <c r="BI7" s="593">
        <v>0</v>
      </c>
      <c r="BJ7" s="593">
        <v>0</v>
      </c>
      <c r="BK7" s="593">
        <v>0</v>
      </c>
      <c r="BL7" s="593">
        <v>0</v>
      </c>
      <c r="BM7" s="593">
        <v>0</v>
      </c>
      <c r="BN7" s="593">
        <v>0</v>
      </c>
      <c r="BO7" s="593">
        <v>0</v>
      </c>
      <c r="BP7" s="593">
        <v>0</v>
      </c>
      <c r="BQ7" s="593">
        <v>0</v>
      </c>
      <c r="BR7" s="593">
        <v>0</v>
      </c>
      <c r="BS7" s="593">
        <v>0</v>
      </c>
      <c r="BT7" s="593">
        <v>0</v>
      </c>
      <c r="BU7" s="593">
        <v>0</v>
      </c>
      <c r="BV7" s="593">
        <v>0</v>
      </c>
      <c r="BW7" s="593">
        <v>0</v>
      </c>
      <c r="BX7" s="593">
        <v>0</v>
      </c>
      <c r="BY7" s="593">
        <v>0</v>
      </c>
      <c r="BZ7" s="593">
        <v>0</v>
      </c>
      <c r="CA7" s="593">
        <v>0</v>
      </c>
      <c r="CB7" s="593">
        <v>0</v>
      </c>
      <c r="CC7" s="593">
        <v>0</v>
      </c>
      <c r="CD7" s="593">
        <v>0</v>
      </c>
      <c r="CE7" s="593">
        <v>0</v>
      </c>
      <c r="CF7" s="593">
        <v>0</v>
      </c>
      <c r="CG7" s="593">
        <v>0</v>
      </c>
      <c r="CH7" s="593">
        <v>0</v>
      </c>
      <c r="CI7" s="593">
        <v>0</v>
      </c>
      <c r="CJ7" s="593">
        <v>0</v>
      </c>
      <c r="CK7" s="593">
        <v>0</v>
      </c>
      <c r="CL7" s="593">
        <v>0</v>
      </c>
      <c r="CM7" s="593">
        <v>0</v>
      </c>
      <c r="CN7" s="593">
        <v>0</v>
      </c>
      <c r="CO7" s="593">
        <v>0</v>
      </c>
      <c r="CP7" s="593">
        <v>0</v>
      </c>
      <c r="CQ7" s="593">
        <v>0</v>
      </c>
      <c r="CR7" s="593">
        <v>0</v>
      </c>
      <c r="CS7" s="593">
        <v>0</v>
      </c>
      <c r="CT7" s="593">
        <v>0</v>
      </c>
      <c r="CU7" s="593">
        <v>0</v>
      </c>
      <c r="CV7" s="593">
        <v>0</v>
      </c>
      <c r="CW7" s="593">
        <v>0</v>
      </c>
      <c r="CX7" s="593">
        <v>0</v>
      </c>
      <c r="CY7" s="593">
        <v>0</v>
      </c>
      <c r="CZ7" s="593">
        <v>0</v>
      </c>
      <c r="DA7" s="593">
        <v>0</v>
      </c>
      <c r="DB7" s="593">
        <v>0</v>
      </c>
      <c r="DC7" s="593">
        <v>0</v>
      </c>
      <c r="DD7" s="593">
        <v>0</v>
      </c>
      <c r="DE7" s="593">
        <v>0</v>
      </c>
      <c r="DF7" s="593">
        <v>0</v>
      </c>
    </row>
    <row r="8" spans="1:110" ht="18.75" customHeight="1">
      <c r="A8" s="404"/>
      <c r="B8" s="896"/>
      <c r="C8" s="896"/>
      <c r="D8" s="896"/>
      <c r="E8" s="896"/>
      <c r="F8" s="896"/>
      <c r="G8" s="404"/>
      <c r="H8" s="408"/>
      <c r="I8" s="433"/>
      <c r="J8" s="404"/>
      <c r="K8" s="405">
        <f>IFERROR(K7/Home!M27,0)</f>
        <v>0</v>
      </c>
      <c r="L8" s="405">
        <f>IFERROR(L7/Home!N27,0)</f>
        <v>0</v>
      </c>
      <c r="M8" s="405">
        <f>IFERROR(M7/Home!O27,0)</f>
        <v>0</v>
      </c>
      <c r="N8" s="405">
        <f>IFERROR(N7/Home!P27,0)</f>
        <v>0</v>
      </c>
      <c r="O8" s="405">
        <f>IFERROR(O7/Home!Q27,0)</f>
        <v>0</v>
      </c>
      <c r="P8" s="405">
        <f>IFERROR(P7/Home!R27,0)</f>
        <v>0</v>
      </c>
      <c r="Q8" s="405">
        <f>IFERROR(Q7/Home!S27,0)</f>
        <v>0</v>
      </c>
      <c r="R8" s="405">
        <f>IFERROR(R7/Home!T27,0)</f>
        <v>0</v>
      </c>
      <c r="S8" s="405">
        <f>IFERROR(S7/Home!U27,0)</f>
        <v>0</v>
      </c>
      <c r="T8" s="405">
        <f>IFERROR(T7/Home!V27,0)</f>
        <v>0</v>
      </c>
      <c r="U8" s="405">
        <f>IFERROR(U7/Home!W27,0)</f>
        <v>0</v>
      </c>
      <c r="V8" s="405">
        <f>IFERROR(V7/Home!X27,0)</f>
        <v>0</v>
      </c>
      <c r="W8" s="405">
        <f>IFERROR(W7/Home!Y27,0)</f>
        <v>0</v>
      </c>
      <c r="X8" s="405">
        <f>IFERROR(X7/Home!Z27,0)</f>
        <v>0</v>
      </c>
      <c r="Y8" s="405">
        <f>IFERROR(Y7/Home!AA27,0)</f>
        <v>0</v>
      </c>
      <c r="Z8" s="405">
        <f>IFERROR(Z7/Home!AB27,0)</f>
        <v>0</v>
      </c>
      <c r="AA8" s="405">
        <f>IFERROR(AA7/Home!AC27,0)</f>
        <v>0</v>
      </c>
      <c r="AB8" s="405">
        <f>IFERROR(AB7/Home!AD27,0)</f>
        <v>0</v>
      </c>
      <c r="AC8" s="405">
        <f>IFERROR(AC7/Home!AE27,0)</f>
        <v>0</v>
      </c>
      <c r="AD8" s="405">
        <f>IFERROR(AD7/Home!AF27,0)</f>
        <v>0</v>
      </c>
      <c r="AE8" s="405">
        <f>IFERROR(AE7/Home!AG27,0)</f>
        <v>0</v>
      </c>
      <c r="AF8" s="405">
        <f>IFERROR(AF7/Home!AH27,0)</f>
        <v>0</v>
      </c>
      <c r="AG8" s="405">
        <f>IFERROR(AG7/Home!AI27,0)</f>
        <v>0</v>
      </c>
      <c r="AH8" s="405">
        <f>IFERROR(AH7/Home!AJ27,0)</f>
        <v>0</v>
      </c>
      <c r="AI8" s="405">
        <f>IFERROR(AI7/Home!AK27,0)</f>
        <v>0</v>
      </c>
      <c r="AJ8" s="405">
        <f>IFERROR(AJ7/Home!AL27,0)</f>
        <v>0</v>
      </c>
      <c r="AK8" s="405">
        <f>IFERROR(AK7/Home!AM27,0)</f>
        <v>0</v>
      </c>
      <c r="AL8" s="405">
        <f>IFERROR(AL7/Home!AN27,0)</f>
        <v>0</v>
      </c>
      <c r="AM8" s="405">
        <f>IFERROR(AM7/Home!AO27,0)</f>
        <v>0</v>
      </c>
      <c r="AN8" s="405">
        <f>IFERROR(AN7/Home!AP27,0)</f>
        <v>0</v>
      </c>
      <c r="AO8" s="405">
        <f>IFERROR(AO7/Home!AQ27,0)</f>
        <v>0</v>
      </c>
      <c r="AP8" s="405">
        <f>IFERROR(AP7/Home!AR27,0)</f>
        <v>0</v>
      </c>
      <c r="AQ8" s="405">
        <f>IFERROR(AQ7/Home!AS27,0)</f>
        <v>0</v>
      </c>
      <c r="AR8" s="405">
        <f>IFERROR(AR7/Home!AT27,0)</f>
        <v>0</v>
      </c>
      <c r="AS8" s="405">
        <f>IFERROR(AS7/Home!AU27,0)</f>
        <v>0</v>
      </c>
      <c r="AT8" s="405">
        <f>IFERROR(AT7/Home!AV27,0)</f>
        <v>0</v>
      </c>
      <c r="AU8" s="405">
        <f>IFERROR(AU7/Home!AW27,0)</f>
        <v>0</v>
      </c>
      <c r="AV8" s="405">
        <f>IFERROR(AV7/Home!AX27,0)</f>
        <v>0</v>
      </c>
      <c r="AW8" s="405">
        <f>IFERROR(AW7/Home!AY27,0)</f>
        <v>0</v>
      </c>
      <c r="AX8" s="405">
        <f>IFERROR(AX7/Home!AZ27,0)</f>
        <v>0</v>
      </c>
      <c r="AY8" s="405">
        <f>IFERROR(AY7/Home!BA27,0)</f>
        <v>0</v>
      </c>
      <c r="AZ8" s="405">
        <f>IFERROR(AZ7/Home!BB27,0)</f>
        <v>0</v>
      </c>
      <c r="BA8" s="405">
        <f>IFERROR(BA7/Home!BC27,0)</f>
        <v>0</v>
      </c>
      <c r="BB8" s="405">
        <f>IFERROR(BB7/Home!BD27,0)</f>
        <v>0</v>
      </c>
      <c r="BC8" s="405">
        <f>IFERROR(BC7/Home!BE27,0)</f>
        <v>0</v>
      </c>
      <c r="BD8" s="405">
        <f>IFERROR(BD7/Home!BF27,0)</f>
        <v>0</v>
      </c>
      <c r="BE8" s="405">
        <f>IFERROR(BE7/Home!BG27,0)</f>
        <v>0</v>
      </c>
      <c r="BF8" s="405">
        <f>IFERROR(BF7/Home!BH27,0)</f>
        <v>0</v>
      </c>
      <c r="BG8" s="405">
        <f>IFERROR(BG7/Home!BI27,0)</f>
        <v>0</v>
      </c>
      <c r="BH8" s="405">
        <f>IFERROR(BH7/Home!BJ27,0)</f>
        <v>0</v>
      </c>
      <c r="BI8" s="405">
        <f>IFERROR(BI7/Home!BK27,0)</f>
        <v>0</v>
      </c>
      <c r="BJ8" s="405">
        <f>IFERROR(BJ7/Home!BL27,0)</f>
        <v>0</v>
      </c>
      <c r="BK8" s="405">
        <f>IFERROR(BK7/Home!BM27,0)</f>
        <v>0</v>
      </c>
      <c r="BL8" s="405">
        <f>IFERROR(BL7/Home!BN27,0)</f>
        <v>0</v>
      </c>
      <c r="BM8" s="405">
        <f>IFERROR(BM7/Home!BO27,0)</f>
        <v>0</v>
      </c>
      <c r="BN8" s="405">
        <f>IFERROR(BN7/Home!BP27,0)</f>
        <v>0</v>
      </c>
      <c r="BO8" s="405">
        <f>IFERROR(BO7/Home!BQ27,0)</f>
        <v>0</v>
      </c>
      <c r="BP8" s="405">
        <f>IFERROR(BP7/Home!BR27,0)</f>
        <v>0</v>
      </c>
      <c r="BQ8" s="405">
        <f>IFERROR(BQ7/Home!BS27,0)</f>
        <v>0</v>
      </c>
      <c r="BR8" s="405">
        <f>IFERROR(BR7/Home!BT27,0)</f>
        <v>0</v>
      </c>
      <c r="BS8" s="405">
        <f>IFERROR(BS7/Home!BU27,0)</f>
        <v>0</v>
      </c>
      <c r="BT8" s="405">
        <f>IFERROR(BT7/Home!BV27,0)</f>
        <v>0</v>
      </c>
      <c r="BU8" s="405">
        <f>IFERROR(BU7/Home!BW27,0)</f>
        <v>0</v>
      </c>
      <c r="BV8" s="405">
        <f>IFERROR(BV7/Home!BX27,0)</f>
        <v>0</v>
      </c>
      <c r="BW8" s="405">
        <f>IFERROR(BW7/Home!BY27,0)</f>
        <v>0</v>
      </c>
      <c r="BX8" s="405">
        <f>IFERROR(BX7/Home!BZ27,0)</f>
        <v>0</v>
      </c>
      <c r="BY8" s="405">
        <f>IFERROR(BY7/Home!CA27,0)</f>
        <v>0</v>
      </c>
      <c r="BZ8" s="405">
        <f>IFERROR(BZ7/Home!CB27,0)</f>
        <v>0</v>
      </c>
      <c r="CA8" s="405">
        <f>IFERROR(CA7/Home!CC27,0)</f>
        <v>0</v>
      </c>
      <c r="CB8" s="405">
        <f>IFERROR(CB7/Home!CD27,0)</f>
        <v>0</v>
      </c>
      <c r="CC8" s="405">
        <f>IFERROR(CC7/Home!CE27,0)</f>
        <v>0</v>
      </c>
      <c r="CD8" s="405">
        <f>IFERROR(CD7/Home!CF27,0)</f>
        <v>0</v>
      </c>
      <c r="CE8" s="405">
        <f>IFERROR(CE7/Home!CG27,0)</f>
        <v>0</v>
      </c>
      <c r="CF8" s="405">
        <f>IFERROR(CF7/Home!CH27,0)</f>
        <v>0</v>
      </c>
      <c r="CG8" s="405">
        <f>IFERROR(CG7/Home!CI27,0)</f>
        <v>0</v>
      </c>
      <c r="CH8" s="405">
        <f>IFERROR(CH7/Home!CJ27,0)</f>
        <v>0</v>
      </c>
      <c r="CI8" s="405">
        <f>IFERROR(CI7/Home!CK27,0)</f>
        <v>0</v>
      </c>
      <c r="CJ8" s="405">
        <f>IFERROR(CJ7/Home!CL27,0)</f>
        <v>0</v>
      </c>
      <c r="CK8" s="405">
        <f>IFERROR(CK7/Home!CM27,0)</f>
        <v>0</v>
      </c>
      <c r="CL8" s="405">
        <f>IFERROR(CL7/Home!CN27,0)</f>
        <v>0</v>
      </c>
      <c r="CM8" s="405">
        <f>IFERROR(CM7/Home!CO27,0)</f>
        <v>0</v>
      </c>
      <c r="CN8" s="405">
        <f>IFERROR(CN7/Home!CP27,0)</f>
        <v>0</v>
      </c>
      <c r="CO8" s="405">
        <f>IFERROR(CO7/Home!CQ27,0)</f>
        <v>0</v>
      </c>
      <c r="CP8" s="405">
        <f>IFERROR(CP7/Home!CR27,0)</f>
        <v>0</v>
      </c>
      <c r="CQ8" s="405">
        <f>IFERROR(CQ7/Home!CS27,0)</f>
        <v>0</v>
      </c>
      <c r="CR8" s="405">
        <f>IFERROR(CR7/Home!CT27,0)</f>
        <v>0</v>
      </c>
      <c r="CS8" s="405">
        <f>IFERROR(CS7/Home!CU27,0)</f>
        <v>0</v>
      </c>
      <c r="CT8" s="405">
        <f>IFERROR(CT7/Home!CV27,0)</f>
        <v>0</v>
      </c>
      <c r="CU8" s="405">
        <f>IFERROR(CU7/Home!CW27,0)</f>
        <v>0</v>
      </c>
      <c r="CV8" s="405">
        <f>IFERROR(CV7/Home!CX27,0)</f>
        <v>0</v>
      </c>
      <c r="CW8" s="405">
        <f>IFERROR(CW7/Home!CY27,0)</f>
        <v>0</v>
      </c>
      <c r="CX8" s="405">
        <f>IFERROR(CX7/Home!CZ27,0)</f>
        <v>0</v>
      </c>
      <c r="CY8" s="405">
        <f>IFERROR(CY7/Home!DA27,0)</f>
        <v>0</v>
      </c>
      <c r="CZ8" s="405">
        <f>IFERROR(CZ7/Home!DB27,0)</f>
        <v>0</v>
      </c>
      <c r="DA8" s="405">
        <f>IFERROR(DA7/Home!DC27,0)</f>
        <v>0</v>
      </c>
      <c r="DB8" s="405">
        <f>IFERROR(DB7/Home!DD27,0)</f>
        <v>0</v>
      </c>
      <c r="DC8" s="405">
        <f>IFERROR(DC7/Home!DE27,0)</f>
        <v>0</v>
      </c>
      <c r="DD8" s="405">
        <f>IFERROR(DD7/Home!DF27,0)</f>
        <v>0</v>
      </c>
      <c r="DE8" s="405">
        <f>IFERROR(DE7/Home!DG27,0)</f>
        <v>0</v>
      </c>
      <c r="DF8" s="405">
        <f>IFERROR(DF7/Home!DH27,0)</f>
        <v>0</v>
      </c>
    </row>
    <row r="9" spans="1:110" ht="25.05" customHeight="1" thickBot="1">
      <c r="A9" s="404"/>
      <c r="B9" s="607"/>
      <c r="C9" s="607"/>
      <c r="D9" s="607"/>
      <c r="E9" s="594" t="s">
        <v>612</v>
      </c>
      <c r="F9" s="393" t="s">
        <v>739</v>
      </c>
      <c r="G9" s="408">
        <v>10</v>
      </c>
      <c r="H9" s="408"/>
      <c r="I9" s="433"/>
      <c r="J9" s="40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4"/>
      <c r="BG9" s="534"/>
      <c r="BH9" s="534"/>
      <c r="BI9" s="534"/>
      <c r="BJ9" s="534"/>
      <c r="BK9" s="534"/>
      <c r="BL9" s="534"/>
      <c r="BM9" s="534"/>
      <c r="BN9" s="534"/>
      <c r="BO9" s="534"/>
      <c r="BP9" s="534"/>
      <c r="BQ9" s="534"/>
      <c r="BR9" s="534"/>
      <c r="BS9" s="534"/>
      <c r="BT9" s="534"/>
      <c r="BU9" s="534"/>
      <c r="BV9" s="534"/>
      <c r="BW9" s="534"/>
      <c r="BX9" s="534"/>
      <c r="BY9" s="534"/>
      <c r="BZ9" s="534"/>
      <c r="CA9" s="534"/>
      <c r="CB9" s="534"/>
      <c r="CC9" s="534"/>
      <c r="CD9" s="534"/>
      <c r="CE9" s="534"/>
      <c r="CF9" s="534"/>
      <c r="CG9" s="534"/>
      <c r="CH9" s="534"/>
      <c r="CI9" s="534"/>
      <c r="CJ9" s="534"/>
      <c r="CK9" s="534"/>
      <c r="CL9" s="534"/>
      <c r="CM9" s="534"/>
      <c r="CN9" s="534"/>
      <c r="CO9" s="534"/>
      <c r="CP9" s="534"/>
      <c r="CQ9" s="534"/>
      <c r="CR9" s="534"/>
      <c r="CS9" s="534"/>
      <c r="CT9" s="534"/>
      <c r="CU9" s="534"/>
      <c r="CV9" s="534"/>
      <c r="CW9" s="534"/>
      <c r="CX9" s="534"/>
      <c r="CY9" s="534"/>
      <c r="CZ9" s="534"/>
      <c r="DA9" s="534"/>
      <c r="DB9" s="534"/>
      <c r="DC9" s="534"/>
      <c r="DD9" s="534"/>
      <c r="DE9" s="534"/>
      <c r="DF9" s="534"/>
    </row>
    <row r="10" spans="1:110" ht="30" customHeight="1" thickBot="1">
      <c r="A10" s="404"/>
      <c r="B10" s="402"/>
      <c r="C10" s="901" t="s">
        <v>801</v>
      </c>
      <c r="D10" s="901"/>
      <c r="E10" s="734" t="s">
        <v>804</v>
      </c>
      <c r="F10" s="131">
        <v>8</v>
      </c>
      <c r="G10" s="408">
        <v>8</v>
      </c>
      <c r="H10" s="595">
        <f>I10</f>
        <v>0</v>
      </c>
      <c r="I10" s="393">
        <f>IFERROR(AVERAGEIF(K10:DF10,"&lt;&gt;0"),0)</f>
        <v>0</v>
      </c>
      <c r="J10" s="402"/>
      <c r="K10" s="100">
        <v>0</v>
      </c>
      <c r="L10" s="100">
        <v>0</v>
      </c>
      <c r="M10" s="100">
        <v>0</v>
      </c>
      <c r="N10" s="100">
        <v>0</v>
      </c>
      <c r="O10" s="100">
        <v>0</v>
      </c>
      <c r="P10" s="100">
        <v>0</v>
      </c>
      <c r="Q10" s="100">
        <v>0</v>
      </c>
      <c r="R10" s="100">
        <v>0</v>
      </c>
      <c r="S10" s="100">
        <v>0</v>
      </c>
      <c r="T10" s="100">
        <v>0</v>
      </c>
      <c r="U10" s="100">
        <v>0</v>
      </c>
      <c r="V10" s="100">
        <v>0</v>
      </c>
      <c r="W10" s="100">
        <v>0</v>
      </c>
      <c r="X10" s="100">
        <v>0</v>
      </c>
      <c r="Y10" s="100">
        <v>0</v>
      </c>
      <c r="Z10" s="100">
        <v>0</v>
      </c>
      <c r="AA10" s="100">
        <v>0</v>
      </c>
      <c r="AB10" s="100">
        <v>0</v>
      </c>
      <c r="AC10" s="100">
        <v>0</v>
      </c>
      <c r="AD10" s="100">
        <v>0</v>
      </c>
      <c r="AE10" s="100">
        <v>0</v>
      </c>
      <c r="AF10" s="100">
        <v>0</v>
      </c>
      <c r="AG10" s="100">
        <v>0</v>
      </c>
      <c r="AH10" s="100">
        <v>0</v>
      </c>
      <c r="AI10" s="100">
        <v>0</v>
      </c>
      <c r="AJ10" s="100">
        <v>0</v>
      </c>
      <c r="AK10" s="100">
        <v>0</v>
      </c>
      <c r="AL10" s="100">
        <v>0</v>
      </c>
      <c r="AM10" s="100">
        <v>0</v>
      </c>
      <c r="AN10" s="100">
        <v>0</v>
      </c>
      <c r="AO10" s="100">
        <v>0</v>
      </c>
      <c r="AP10" s="100">
        <v>0</v>
      </c>
      <c r="AQ10" s="100">
        <v>0</v>
      </c>
      <c r="AR10" s="100">
        <v>0</v>
      </c>
      <c r="AS10" s="100">
        <v>0</v>
      </c>
      <c r="AT10" s="100">
        <v>0</v>
      </c>
      <c r="AU10" s="100">
        <v>0</v>
      </c>
      <c r="AV10" s="100">
        <v>0</v>
      </c>
      <c r="AW10" s="100">
        <v>0</v>
      </c>
      <c r="AX10" s="100">
        <v>0</v>
      </c>
      <c r="AY10" s="100">
        <v>0</v>
      </c>
      <c r="AZ10" s="100">
        <v>0</v>
      </c>
      <c r="BA10" s="100">
        <v>0</v>
      </c>
      <c r="BB10" s="100">
        <v>0</v>
      </c>
      <c r="BC10" s="100">
        <v>0</v>
      </c>
      <c r="BD10" s="100">
        <v>0</v>
      </c>
      <c r="BE10" s="100">
        <v>0</v>
      </c>
      <c r="BF10" s="100">
        <v>0</v>
      </c>
      <c r="BG10" s="100">
        <v>0</v>
      </c>
      <c r="BH10" s="100">
        <v>0</v>
      </c>
      <c r="BI10" s="100">
        <v>0</v>
      </c>
      <c r="BJ10" s="100">
        <v>0</v>
      </c>
      <c r="BK10" s="100">
        <v>0</v>
      </c>
      <c r="BL10" s="100">
        <v>0</v>
      </c>
      <c r="BM10" s="100">
        <v>0</v>
      </c>
      <c r="BN10" s="100">
        <v>0</v>
      </c>
      <c r="BO10" s="100">
        <v>0</v>
      </c>
      <c r="BP10" s="100">
        <v>0</v>
      </c>
      <c r="BQ10" s="100">
        <v>0</v>
      </c>
      <c r="BR10" s="100">
        <v>0</v>
      </c>
      <c r="BS10" s="100">
        <v>0</v>
      </c>
      <c r="BT10" s="100">
        <v>0</v>
      </c>
      <c r="BU10" s="100">
        <v>0</v>
      </c>
      <c r="BV10" s="100">
        <v>0</v>
      </c>
      <c r="BW10" s="100">
        <v>0</v>
      </c>
      <c r="BX10" s="100">
        <v>0</v>
      </c>
      <c r="BY10" s="100">
        <v>0</v>
      </c>
      <c r="BZ10" s="100">
        <v>0</v>
      </c>
      <c r="CA10" s="100">
        <v>0</v>
      </c>
      <c r="CB10" s="100">
        <v>0</v>
      </c>
      <c r="CC10" s="100">
        <v>0</v>
      </c>
      <c r="CD10" s="100">
        <v>0</v>
      </c>
      <c r="CE10" s="100">
        <v>0</v>
      </c>
      <c r="CF10" s="100">
        <v>0</v>
      </c>
      <c r="CG10" s="100">
        <v>0</v>
      </c>
      <c r="CH10" s="100">
        <v>0</v>
      </c>
      <c r="CI10" s="100">
        <v>0</v>
      </c>
      <c r="CJ10" s="100">
        <v>0</v>
      </c>
      <c r="CK10" s="100">
        <v>0</v>
      </c>
      <c r="CL10" s="100">
        <v>0</v>
      </c>
      <c r="CM10" s="100">
        <v>0</v>
      </c>
      <c r="CN10" s="100">
        <v>0</v>
      </c>
      <c r="CO10" s="100">
        <v>0</v>
      </c>
      <c r="CP10" s="100">
        <v>0</v>
      </c>
      <c r="CQ10" s="100">
        <v>0</v>
      </c>
      <c r="CR10" s="100">
        <v>0</v>
      </c>
      <c r="CS10" s="100">
        <v>0</v>
      </c>
      <c r="CT10" s="100">
        <v>0</v>
      </c>
      <c r="CU10" s="100">
        <v>0</v>
      </c>
      <c r="CV10" s="100">
        <v>0</v>
      </c>
      <c r="CW10" s="100">
        <v>0</v>
      </c>
      <c r="CX10" s="100">
        <v>0</v>
      </c>
      <c r="CY10" s="100">
        <v>0</v>
      </c>
      <c r="CZ10" s="100">
        <v>0</v>
      </c>
      <c r="DA10" s="100">
        <v>0</v>
      </c>
      <c r="DB10" s="100">
        <v>0</v>
      </c>
      <c r="DC10" s="100">
        <v>0</v>
      </c>
      <c r="DD10" s="100">
        <v>0</v>
      </c>
      <c r="DE10" s="100">
        <v>0</v>
      </c>
      <c r="DF10" s="100">
        <v>0</v>
      </c>
    </row>
    <row r="11" spans="1:110" ht="30" customHeight="1">
      <c r="A11" s="404"/>
      <c r="B11" s="402"/>
      <c r="C11" s="901"/>
      <c r="D11" s="901"/>
      <c r="E11" s="734" t="s">
        <v>803</v>
      </c>
      <c r="F11" s="131">
        <v>6</v>
      </c>
      <c r="G11" s="408">
        <v>6</v>
      </c>
      <c r="H11" s="408"/>
      <c r="I11" s="404"/>
      <c r="J11" s="402"/>
      <c r="M11" s="551"/>
      <c r="N11" s="551"/>
      <c r="W11" s="551"/>
      <c r="X11" s="551"/>
      <c r="AG11" s="551"/>
      <c r="AH11" s="551"/>
      <c r="AQ11" s="551"/>
      <c r="AR11" s="551"/>
      <c r="BA11" s="551"/>
      <c r="BB11" s="551"/>
      <c r="BK11" s="551"/>
      <c r="BL11" s="551"/>
      <c r="BU11" s="551"/>
      <c r="BV11" s="551"/>
      <c r="CE11" s="551"/>
      <c r="CF11" s="551"/>
      <c r="CO11" s="551"/>
      <c r="CP11" s="551"/>
      <c r="CY11" s="551"/>
      <c r="CZ11" s="551"/>
    </row>
    <row r="12" spans="1:110" ht="30" customHeight="1">
      <c r="A12" s="404"/>
      <c r="B12" s="402"/>
      <c r="C12" s="901"/>
      <c r="D12" s="901"/>
      <c r="E12" s="734" t="s">
        <v>802</v>
      </c>
      <c r="F12" s="131">
        <v>4</v>
      </c>
      <c r="G12" s="408">
        <v>4</v>
      </c>
      <c r="H12" s="595"/>
      <c r="I12" s="596"/>
      <c r="J12" s="402"/>
      <c r="M12" s="551"/>
      <c r="N12" s="551"/>
      <c r="W12" s="551"/>
      <c r="X12" s="551"/>
      <c r="AG12" s="551"/>
      <c r="AH12" s="551"/>
      <c r="AQ12" s="551"/>
      <c r="AR12" s="551"/>
      <c r="BA12" s="551"/>
      <c r="BB12" s="551"/>
      <c r="BK12" s="551"/>
      <c r="BL12" s="551"/>
      <c r="BU12" s="551"/>
      <c r="BV12" s="551"/>
      <c r="CE12" s="551"/>
      <c r="CF12" s="551"/>
      <c r="CO12" s="551"/>
      <c r="CP12" s="551"/>
      <c r="CY12" s="551"/>
      <c r="CZ12" s="551"/>
    </row>
    <row r="13" spans="1:110" ht="27.75" customHeight="1">
      <c r="A13" s="404"/>
      <c r="B13" s="402"/>
      <c r="C13" s="415"/>
      <c r="D13" s="415"/>
      <c r="E13" s="734" t="s">
        <v>740</v>
      </c>
      <c r="F13" s="131">
        <v>0</v>
      </c>
      <c r="G13" s="408">
        <v>0</v>
      </c>
      <c r="H13" s="466"/>
      <c r="I13" s="399"/>
      <c r="J13" s="402"/>
      <c r="M13" s="551"/>
      <c r="W13" s="551"/>
      <c r="AG13" s="551"/>
      <c r="AQ13" s="551"/>
      <c r="BA13" s="551"/>
      <c r="BK13" s="551"/>
      <c r="BU13" s="551"/>
      <c r="CE13" s="551"/>
      <c r="CO13" s="551"/>
      <c r="CY13" s="551"/>
    </row>
    <row r="14" spans="1:110" ht="27.75" customHeight="1">
      <c r="A14" s="404"/>
      <c r="B14" s="402"/>
      <c r="C14" s="415"/>
      <c r="D14" s="415"/>
      <c r="E14" s="415"/>
      <c r="F14" s="639"/>
      <c r="G14" s="408"/>
      <c r="H14" s="466"/>
      <c r="I14" s="399"/>
      <c r="J14" s="402"/>
      <c r="M14" s="551"/>
      <c r="W14" s="551"/>
      <c r="AG14" s="551"/>
      <c r="AQ14" s="551"/>
      <c r="BA14" s="551"/>
      <c r="BK14" s="551"/>
      <c r="BU14" s="551"/>
      <c r="CE14" s="551"/>
      <c r="CO14" s="551"/>
      <c r="CY14" s="551"/>
    </row>
    <row r="15" spans="1:110" ht="27" customHeight="1">
      <c r="A15" s="404"/>
      <c r="B15" s="738" t="str">
        <f>Weighting!C45</f>
        <v>EC 2.0</v>
      </c>
      <c r="C15" s="844" t="s">
        <v>574</v>
      </c>
      <c r="D15" s="844"/>
      <c r="E15" s="844"/>
      <c r="F15" s="588" t="s">
        <v>170</v>
      </c>
      <c r="G15" s="408"/>
      <c r="H15" s="589">
        <f>H18*$G$72</f>
        <v>0</v>
      </c>
      <c r="I15" s="399"/>
      <c r="J15" s="404"/>
      <c r="K15" s="442">
        <f t="shared" ref="K15:AP15" si="0">K18*$G$72</f>
        <v>0</v>
      </c>
      <c r="L15" s="598">
        <f t="shared" si="0"/>
        <v>0</v>
      </c>
      <c r="M15" s="442">
        <f t="shared" si="0"/>
        <v>0</v>
      </c>
      <c r="N15" s="442">
        <f t="shared" si="0"/>
        <v>0</v>
      </c>
      <c r="O15" s="442">
        <f t="shared" si="0"/>
        <v>0</v>
      </c>
      <c r="P15" s="442">
        <f t="shared" si="0"/>
        <v>0</v>
      </c>
      <c r="Q15" s="442">
        <f t="shared" si="0"/>
        <v>0</v>
      </c>
      <c r="R15" s="442">
        <f t="shared" si="0"/>
        <v>0</v>
      </c>
      <c r="S15" s="442">
        <f t="shared" si="0"/>
        <v>0</v>
      </c>
      <c r="T15" s="442">
        <f t="shared" si="0"/>
        <v>0</v>
      </c>
      <c r="U15" s="442">
        <f t="shared" si="0"/>
        <v>0</v>
      </c>
      <c r="V15" s="442">
        <f t="shared" si="0"/>
        <v>0</v>
      </c>
      <c r="W15" s="442">
        <f t="shared" si="0"/>
        <v>0</v>
      </c>
      <c r="X15" s="442">
        <f t="shared" si="0"/>
        <v>0</v>
      </c>
      <c r="Y15" s="442">
        <f t="shared" si="0"/>
        <v>0</v>
      </c>
      <c r="Z15" s="442">
        <f t="shared" si="0"/>
        <v>0</v>
      </c>
      <c r="AA15" s="442">
        <f t="shared" si="0"/>
        <v>0</v>
      </c>
      <c r="AB15" s="442">
        <f t="shared" si="0"/>
        <v>0</v>
      </c>
      <c r="AC15" s="442">
        <f t="shared" si="0"/>
        <v>0</v>
      </c>
      <c r="AD15" s="442">
        <f t="shared" si="0"/>
        <v>0</v>
      </c>
      <c r="AE15" s="442">
        <f t="shared" si="0"/>
        <v>0</v>
      </c>
      <c r="AF15" s="442">
        <f t="shared" si="0"/>
        <v>0</v>
      </c>
      <c r="AG15" s="442">
        <f t="shared" si="0"/>
        <v>0</v>
      </c>
      <c r="AH15" s="442">
        <f t="shared" si="0"/>
        <v>0</v>
      </c>
      <c r="AI15" s="442">
        <f t="shared" si="0"/>
        <v>0</v>
      </c>
      <c r="AJ15" s="442">
        <f t="shared" si="0"/>
        <v>0</v>
      </c>
      <c r="AK15" s="442">
        <f t="shared" si="0"/>
        <v>0</v>
      </c>
      <c r="AL15" s="442">
        <f t="shared" si="0"/>
        <v>0</v>
      </c>
      <c r="AM15" s="442">
        <f t="shared" si="0"/>
        <v>0</v>
      </c>
      <c r="AN15" s="442">
        <f t="shared" si="0"/>
        <v>0</v>
      </c>
      <c r="AO15" s="442">
        <f t="shared" si="0"/>
        <v>0</v>
      </c>
      <c r="AP15" s="442">
        <f t="shared" si="0"/>
        <v>0</v>
      </c>
      <c r="AQ15" s="442">
        <f t="shared" ref="AQ15:BV15" si="1">AQ18*$G$72</f>
        <v>0</v>
      </c>
      <c r="AR15" s="442">
        <f t="shared" si="1"/>
        <v>0</v>
      </c>
      <c r="AS15" s="442">
        <f t="shared" si="1"/>
        <v>0</v>
      </c>
      <c r="AT15" s="442">
        <f t="shared" si="1"/>
        <v>0</v>
      </c>
      <c r="AU15" s="442">
        <f t="shared" si="1"/>
        <v>0</v>
      </c>
      <c r="AV15" s="442">
        <f t="shared" si="1"/>
        <v>0</v>
      </c>
      <c r="AW15" s="442">
        <f t="shared" si="1"/>
        <v>0</v>
      </c>
      <c r="AX15" s="442">
        <f t="shared" si="1"/>
        <v>0</v>
      </c>
      <c r="AY15" s="442">
        <f t="shared" si="1"/>
        <v>0</v>
      </c>
      <c r="AZ15" s="442">
        <f t="shared" si="1"/>
        <v>0</v>
      </c>
      <c r="BA15" s="442">
        <f t="shared" si="1"/>
        <v>0</v>
      </c>
      <c r="BB15" s="442">
        <f t="shared" si="1"/>
        <v>0</v>
      </c>
      <c r="BC15" s="442">
        <f t="shared" si="1"/>
        <v>0</v>
      </c>
      <c r="BD15" s="442">
        <f t="shared" si="1"/>
        <v>0</v>
      </c>
      <c r="BE15" s="442">
        <f t="shared" si="1"/>
        <v>0</v>
      </c>
      <c r="BF15" s="442">
        <f t="shared" si="1"/>
        <v>0</v>
      </c>
      <c r="BG15" s="442">
        <f t="shared" si="1"/>
        <v>0</v>
      </c>
      <c r="BH15" s="442">
        <f t="shared" si="1"/>
        <v>0</v>
      </c>
      <c r="BI15" s="442">
        <f t="shared" si="1"/>
        <v>0</v>
      </c>
      <c r="BJ15" s="442">
        <f t="shared" si="1"/>
        <v>0</v>
      </c>
      <c r="BK15" s="442">
        <f t="shared" si="1"/>
        <v>0</v>
      </c>
      <c r="BL15" s="442">
        <f t="shared" si="1"/>
        <v>0</v>
      </c>
      <c r="BM15" s="442">
        <f t="shared" si="1"/>
        <v>0</v>
      </c>
      <c r="BN15" s="442">
        <f t="shared" si="1"/>
        <v>0</v>
      </c>
      <c r="BO15" s="442">
        <f t="shared" si="1"/>
        <v>0</v>
      </c>
      <c r="BP15" s="442">
        <f t="shared" si="1"/>
        <v>0</v>
      </c>
      <c r="BQ15" s="442">
        <f t="shared" si="1"/>
        <v>0</v>
      </c>
      <c r="BR15" s="442">
        <f t="shared" si="1"/>
        <v>0</v>
      </c>
      <c r="BS15" s="442">
        <f t="shared" si="1"/>
        <v>0</v>
      </c>
      <c r="BT15" s="442">
        <f t="shared" si="1"/>
        <v>0</v>
      </c>
      <c r="BU15" s="442">
        <f t="shared" si="1"/>
        <v>0</v>
      </c>
      <c r="BV15" s="442">
        <f t="shared" si="1"/>
        <v>0</v>
      </c>
      <c r="BW15" s="442">
        <f t="shared" ref="BW15:DF15" si="2">BW18*$G$72</f>
        <v>0</v>
      </c>
      <c r="BX15" s="442">
        <f t="shared" si="2"/>
        <v>0</v>
      </c>
      <c r="BY15" s="442">
        <f t="shared" si="2"/>
        <v>0</v>
      </c>
      <c r="BZ15" s="442">
        <f t="shared" si="2"/>
        <v>0</v>
      </c>
      <c r="CA15" s="442">
        <f t="shared" si="2"/>
        <v>0</v>
      </c>
      <c r="CB15" s="442">
        <f t="shared" si="2"/>
        <v>0</v>
      </c>
      <c r="CC15" s="442">
        <f t="shared" si="2"/>
        <v>0</v>
      </c>
      <c r="CD15" s="442">
        <f t="shared" si="2"/>
        <v>0</v>
      </c>
      <c r="CE15" s="442">
        <f t="shared" si="2"/>
        <v>0</v>
      </c>
      <c r="CF15" s="442">
        <f t="shared" si="2"/>
        <v>0</v>
      </c>
      <c r="CG15" s="442">
        <f t="shared" si="2"/>
        <v>0</v>
      </c>
      <c r="CH15" s="442">
        <f t="shared" si="2"/>
        <v>0</v>
      </c>
      <c r="CI15" s="442">
        <f t="shared" si="2"/>
        <v>0</v>
      </c>
      <c r="CJ15" s="442">
        <f t="shared" si="2"/>
        <v>0</v>
      </c>
      <c r="CK15" s="442">
        <f t="shared" si="2"/>
        <v>0</v>
      </c>
      <c r="CL15" s="442">
        <f t="shared" si="2"/>
        <v>0</v>
      </c>
      <c r="CM15" s="442">
        <f t="shared" si="2"/>
        <v>0</v>
      </c>
      <c r="CN15" s="442">
        <f t="shared" si="2"/>
        <v>0</v>
      </c>
      <c r="CO15" s="442">
        <f t="shared" si="2"/>
        <v>0</v>
      </c>
      <c r="CP15" s="442">
        <f t="shared" si="2"/>
        <v>0</v>
      </c>
      <c r="CQ15" s="442">
        <f t="shared" si="2"/>
        <v>0</v>
      </c>
      <c r="CR15" s="442">
        <f t="shared" si="2"/>
        <v>0</v>
      </c>
      <c r="CS15" s="442">
        <f t="shared" si="2"/>
        <v>0</v>
      </c>
      <c r="CT15" s="442">
        <f t="shared" si="2"/>
        <v>0</v>
      </c>
      <c r="CU15" s="442">
        <f t="shared" si="2"/>
        <v>0</v>
      </c>
      <c r="CV15" s="442">
        <f t="shared" si="2"/>
        <v>0</v>
      </c>
      <c r="CW15" s="442">
        <f t="shared" si="2"/>
        <v>0</v>
      </c>
      <c r="CX15" s="442">
        <f t="shared" si="2"/>
        <v>0</v>
      </c>
      <c r="CY15" s="442">
        <f t="shared" si="2"/>
        <v>0</v>
      </c>
      <c r="CZ15" s="442">
        <f t="shared" si="2"/>
        <v>0</v>
      </c>
      <c r="DA15" s="442">
        <f t="shared" si="2"/>
        <v>0</v>
      </c>
      <c r="DB15" s="442">
        <f t="shared" si="2"/>
        <v>0</v>
      </c>
      <c r="DC15" s="442">
        <f t="shared" si="2"/>
        <v>0</v>
      </c>
      <c r="DD15" s="442">
        <f t="shared" si="2"/>
        <v>0</v>
      </c>
      <c r="DE15" s="442">
        <f t="shared" si="2"/>
        <v>0</v>
      </c>
      <c r="DF15" s="442">
        <f t="shared" si="2"/>
        <v>0</v>
      </c>
    </row>
    <row r="16" spans="1:110" ht="4.5" hidden="1" customHeight="1">
      <c r="A16" s="404"/>
      <c r="B16" s="896"/>
      <c r="C16" s="896"/>
      <c r="D16" s="896"/>
      <c r="E16" s="896"/>
      <c r="F16" s="896"/>
      <c r="G16" s="404"/>
      <c r="H16" s="408"/>
      <c r="I16" s="433"/>
      <c r="J16" s="404"/>
      <c r="M16" s="551"/>
      <c r="W16" s="551"/>
      <c r="AG16" s="551"/>
      <c r="AQ16" s="551"/>
      <c r="BA16" s="551"/>
      <c r="BK16" s="551"/>
      <c r="BU16" s="551"/>
      <c r="CE16" s="551"/>
      <c r="CO16" s="551"/>
      <c r="CY16" s="551"/>
    </row>
    <row r="17" spans="1:110" ht="30" customHeight="1" thickBot="1">
      <c r="A17" s="404"/>
      <c r="B17" s="402"/>
      <c r="C17" s="402"/>
      <c r="D17" s="402"/>
      <c r="E17" s="766" t="s">
        <v>239</v>
      </c>
      <c r="F17" s="739">
        <v>6</v>
      </c>
      <c r="G17" s="404"/>
      <c r="H17" s="599"/>
      <c r="I17" s="498"/>
      <c r="J17" s="402"/>
      <c r="N17" s="600"/>
      <c r="X17" s="600"/>
      <c r="AH17" s="600"/>
      <c r="AR17" s="600"/>
      <c r="BB17" s="600"/>
      <c r="BL17" s="600"/>
      <c r="BV17" s="600"/>
      <c r="CF17" s="600"/>
      <c r="CP17" s="600"/>
      <c r="CZ17" s="600"/>
    </row>
    <row r="18" spans="1:110" ht="30" customHeight="1" thickBot="1">
      <c r="A18" s="404"/>
      <c r="B18" s="402"/>
      <c r="C18" s="402"/>
      <c r="D18" s="402"/>
      <c r="E18" s="766" t="s">
        <v>238</v>
      </c>
      <c r="F18" s="739">
        <v>4</v>
      </c>
      <c r="G18" s="404"/>
      <c r="H18" s="599">
        <f>I18</f>
        <v>0</v>
      </c>
      <c r="I18" s="395">
        <f>IFERROR(AVERAGEIF(K18:DF18,"&lt;&gt;0"),0)</f>
        <v>0</v>
      </c>
      <c r="J18" s="402"/>
      <c r="K18" s="718">
        <v>0</v>
      </c>
      <c r="L18" s="718">
        <v>0</v>
      </c>
      <c r="M18" s="718">
        <v>0</v>
      </c>
      <c r="N18" s="718">
        <v>0</v>
      </c>
      <c r="O18" s="718">
        <v>0</v>
      </c>
      <c r="P18" s="718">
        <v>0</v>
      </c>
      <c r="Q18" s="718">
        <v>0</v>
      </c>
      <c r="R18" s="718">
        <v>0</v>
      </c>
      <c r="S18" s="718">
        <v>0</v>
      </c>
      <c r="T18" s="718">
        <v>0</v>
      </c>
      <c r="U18" s="718">
        <v>0</v>
      </c>
      <c r="V18" s="718">
        <v>0</v>
      </c>
      <c r="W18" s="718">
        <v>0</v>
      </c>
      <c r="X18" s="718">
        <v>0</v>
      </c>
      <c r="Y18" s="718">
        <v>0</v>
      </c>
      <c r="Z18" s="718">
        <v>0</v>
      </c>
      <c r="AA18" s="718">
        <v>0</v>
      </c>
      <c r="AB18" s="718">
        <v>0</v>
      </c>
      <c r="AC18" s="718">
        <v>0</v>
      </c>
      <c r="AD18" s="718">
        <v>0</v>
      </c>
      <c r="AE18" s="718">
        <v>0</v>
      </c>
      <c r="AF18" s="718">
        <v>0</v>
      </c>
      <c r="AG18" s="718">
        <v>0</v>
      </c>
      <c r="AH18" s="718">
        <v>0</v>
      </c>
      <c r="AI18" s="718">
        <v>0</v>
      </c>
      <c r="AJ18" s="718">
        <v>0</v>
      </c>
      <c r="AK18" s="718">
        <v>0</v>
      </c>
      <c r="AL18" s="718">
        <v>0</v>
      </c>
      <c r="AM18" s="718">
        <v>0</v>
      </c>
      <c r="AN18" s="718">
        <v>0</v>
      </c>
      <c r="AO18" s="718">
        <v>0</v>
      </c>
      <c r="AP18" s="718">
        <v>0</v>
      </c>
      <c r="AQ18" s="718">
        <v>0</v>
      </c>
      <c r="AR18" s="718">
        <v>0</v>
      </c>
      <c r="AS18" s="718">
        <v>0</v>
      </c>
      <c r="AT18" s="718">
        <v>0</v>
      </c>
      <c r="AU18" s="718">
        <v>0</v>
      </c>
      <c r="AV18" s="718">
        <v>0</v>
      </c>
      <c r="AW18" s="718">
        <v>0</v>
      </c>
      <c r="AX18" s="718">
        <v>0</v>
      </c>
      <c r="AY18" s="718">
        <v>0</v>
      </c>
      <c r="AZ18" s="718">
        <v>0</v>
      </c>
      <c r="BA18" s="718">
        <v>0</v>
      </c>
      <c r="BB18" s="718">
        <v>0</v>
      </c>
      <c r="BC18" s="718">
        <v>0</v>
      </c>
      <c r="BD18" s="718">
        <v>0</v>
      </c>
      <c r="BE18" s="718">
        <v>0</v>
      </c>
      <c r="BF18" s="718">
        <v>0</v>
      </c>
      <c r="BG18" s="718">
        <v>0</v>
      </c>
      <c r="BH18" s="718">
        <v>0</v>
      </c>
      <c r="BI18" s="718">
        <v>0</v>
      </c>
      <c r="BJ18" s="718">
        <v>0</v>
      </c>
      <c r="BK18" s="718">
        <v>0</v>
      </c>
      <c r="BL18" s="718">
        <v>0</v>
      </c>
      <c r="BM18" s="718">
        <v>0</v>
      </c>
      <c r="BN18" s="718">
        <v>0</v>
      </c>
      <c r="BO18" s="718">
        <v>0</v>
      </c>
      <c r="BP18" s="718">
        <v>0</v>
      </c>
      <c r="BQ18" s="718">
        <v>0</v>
      </c>
      <c r="BR18" s="718">
        <v>0</v>
      </c>
      <c r="BS18" s="718">
        <v>0</v>
      </c>
      <c r="BT18" s="718">
        <v>0</v>
      </c>
      <c r="BU18" s="718">
        <v>0</v>
      </c>
      <c r="BV18" s="718">
        <v>0</v>
      </c>
      <c r="BW18" s="718">
        <v>0</v>
      </c>
      <c r="BX18" s="718">
        <v>0</v>
      </c>
      <c r="BY18" s="718">
        <v>0</v>
      </c>
      <c r="BZ18" s="718">
        <v>0</v>
      </c>
      <c r="CA18" s="718">
        <v>0</v>
      </c>
      <c r="CB18" s="718">
        <v>0</v>
      </c>
      <c r="CC18" s="718">
        <v>0</v>
      </c>
      <c r="CD18" s="718">
        <v>0</v>
      </c>
      <c r="CE18" s="718">
        <v>0</v>
      </c>
      <c r="CF18" s="718">
        <v>0</v>
      </c>
      <c r="CG18" s="718">
        <v>0</v>
      </c>
      <c r="CH18" s="718">
        <v>0</v>
      </c>
      <c r="CI18" s="718">
        <v>0</v>
      </c>
      <c r="CJ18" s="718">
        <v>0</v>
      </c>
      <c r="CK18" s="718">
        <v>0</v>
      </c>
      <c r="CL18" s="718">
        <v>0</v>
      </c>
      <c r="CM18" s="718">
        <v>0</v>
      </c>
      <c r="CN18" s="718">
        <v>0</v>
      </c>
      <c r="CO18" s="718">
        <v>0</v>
      </c>
      <c r="CP18" s="718">
        <v>0</v>
      </c>
      <c r="CQ18" s="718">
        <v>0</v>
      </c>
      <c r="CR18" s="718">
        <v>0</v>
      </c>
      <c r="CS18" s="718">
        <v>0</v>
      </c>
      <c r="CT18" s="718">
        <v>0</v>
      </c>
      <c r="CU18" s="718">
        <v>0</v>
      </c>
      <c r="CV18" s="718">
        <v>0</v>
      </c>
      <c r="CW18" s="718">
        <v>0</v>
      </c>
      <c r="CX18" s="718">
        <v>0</v>
      </c>
      <c r="CY18" s="718">
        <v>0</v>
      </c>
      <c r="CZ18" s="718">
        <v>0</v>
      </c>
      <c r="DA18" s="718">
        <v>0</v>
      </c>
      <c r="DB18" s="718">
        <v>0</v>
      </c>
      <c r="DC18" s="718">
        <v>0</v>
      </c>
      <c r="DD18" s="718">
        <v>0</v>
      </c>
      <c r="DE18" s="718">
        <v>0</v>
      </c>
      <c r="DF18" s="718">
        <v>0</v>
      </c>
    </row>
    <row r="19" spans="1:110" ht="30" customHeight="1">
      <c r="A19" s="404"/>
      <c r="B19" s="402"/>
      <c r="C19" s="402"/>
      <c r="D19" s="402"/>
      <c r="E19" s="766" t="s">
        <v>237</v>
      </c>
      <c r="F19" s="739">
        <v>1</v>
      </c>
      <c r="G19" s="404"/>
      <c r="H19" s="599"/>
      <c r="I19" s="498"/>
      <c r="J19" s="402"/>
      <c r="N19" s="600"/>
      <c r="X19" s="600"/>
      <c r="AH19" s="600"/>
      <c r="AR19" s="600"/>
      <c r="BB19" s="600"/>
      <c r="BL19" s="600"/>
      <c r="BV19" s="600"/>
      <c r="CF19" s="600"/>
      <c r="CP19" s="600"/>
      <c r="CZ19" s="600"/>
    </row>
    <row r="20" spans="1:110" ht="15" customHeight="1">
      <c r="A20" s="404"/>
      <c r="B20" s="402"/>
      <c r="C20" s="415"/>
      <c r="D20" s="415"/>
      <c r="E20" s="415"/>
      <c r="F20" s="408">
        <v>0</v>
      </c>
      <c r="G20" s="404"/>
      <c r="H20" s="466"/>
      <c r="I20" s="399"/>
      <c r="J20" s="402"/>
    </row>
    <row r="21" spans="1:110" ht="28.05" customHeight="1">
      <c r="A21" s="404"/>
      <c r="B21" s="418" t="str">
        <f>Weighting!C46</f>
        <v>EC 3.0</v>
      </c>
      <c r="C21" s="836" t="s">
        <v>150</v>
      </c>
      <c r="D21" s="836"/>
      <c r="E21" s="836"/>
      <c r="F21" s="419" t="s">
        <v>170</v>
      </c>
      <c r="G21" s="404"/>
      <c r="H21" s="408">
        <f>H23*$G$73</f>
        <v>0</v>
      </c>
      <c r="I21" s="399"/>
      <c r="J21" s="402"/>
      <c r="K21" s="429">
        <f t="shared" ref="K21:AP21" si="3">K23*$G$73</f>
        <v>0</v>
      </c>
      <c r="L21" s="429">
        <f t="shared" si="3"/>
        <v>0</v>
      </c>
      <c r="M21" s="429">
        <f t="shared" si="3"/>
        <v>0</v>
      </c>
      <c r="N21" s="429">
        <f t="shared" si="3"/>
        <v>0</v>
      </c>
      <c r="O21" s="429">
        <f t="shared" si="3"/>
        <v>0</v>
      </c>
      <c r="P21" s="429">
        <f t="shared" si="3"/>
        <v>0</v>
      </c>
      <c r="Q21" s="429">
        <f t="shared" si="3"/>
        <v>0</v>
      </c>
      <c r="R21" s="429">
        <f t="shared" si="3"/>
        <v>0</v>
      </c>
      <c r="S21" s="429">
        <f t="shared" si="3"/>
        <v>0</v>
      </c>
      <c r="T21" s="429">
        <f t="shared" si="3"/>
        <v>0</v>
      </c>
      <c r="U21" s="429">
        <f t="shared" si="3"/>
        <v>0</v>
      </c>
      <c r="V21" s="429">
        <f t="shared" si="3"/>
        <v>0</v>
      </c>
      <c r="W21" s="429">
        <f t="shared" si="3"/>
        <v>0</v>
      </c>
      <c r="X21" s="429">
        <f t="shared" si="3"/>
        <v>0</v>
      </c>
      <c r="Y21" s="429">
        <f t="shared" si="3"/>
        <v>0</v>
      </c>
      <c r="Z21" s="429">
        <f t="shared" si="3"/>
        <v>0</v>
      </c>
      <c r="AA21" s="429">
        <f t="shared" si="3"/>
        <v>0</v>
      </c>
      <c r="AB21" s="429">
        <f t="shared" si="3"/>
        <v>0</v>
      </c>
      <c r="AC21" s="429">
        <f t="shared" si="3"/>
        <v>0</v>
      </c>
      <c r="AD21" s="429">
        <f t="shared" si="3"/>
        <v>0</v>
      </c>
      <c r="AE21" s="429">
        <f t="shared" si="3"/>
        <v>0</v>
      </c>
      <c r="AF21" s="429">
        <f t="shared" si="3"/>
        <v>0</v>
      </c>
      <c r="AG21" s="429">
        <f t="shared" si="3"/>
        <v>0</v>
      </c>
      <c r="AH21" s="429">
        <f t="shared" si="3"/>
        <v>0</v>
      </c>
      <c r="AI21" s="429">
        <f t="shared" si="3"/>
        <v>0</v>
      </c>
      <c r="AJ21" s="429">
        <f t="shared" si="3"/>
        <v>0</v>
      </c>
      <c r="AK21" s="429">
        <f t="shared" si="3"/>
        <v>0</v>
      </c>
      <c r="AL21" s="429">
        <f t="shared" si="3"/>
        <v>0</v>
      </c>
      <c r="AM21" s="429">
        <f t="shared" si="3"/>
        <v>0</v>
      </c>
      <c r="AN21" s="429">
        <f t="shared" si="3"/>
        <v>0</v>
      </c>
      <c r="AO21" s="429">
        <f t="shared" si="3"/>
        <v>0</v>
      </c>
      <c r="AP21" s="429">
        <f t="shared" si="3"/>
        <v>0</v>
      </c>
      <c r="AQ21" s="429">
        <f t="shared" ref="AQ21:BV21" si="4">AQ23*$G$73</f>
        <v>0</v>
      </c>
      <c r="AR21" s="429">
        <f t="shared" si="4"/>
        <v>0</v>
      </c>
      <c r="AS21" s="429">
        <f t="shared" si="4"/>
        <v>0</v>
      </c>
      <c r="AT21" s="429">
        <f t="shared" si="4"/>
        <v>0</v>
      </c>
      <c r="AU21" s="429">
        <f t="shared" si="4"/>
        <v>0</v>
      </c>
      <c r="AV21" s="429">
        <f t="shared" si="4"/>
        <v>0</v>
      </c>
      <c r="AW21" s="429">
        <f t="shared" si="4"/>
        <v>0</v>
      </c>
      <c r="AX21" s="429">
        <f t="shared" si="4"/>
        <v>0</v>
      </c>
      <c r="AY21" s="429">
        <f t="shared" si="4"/>
        <v>0</v>
      </c>
      <c r="AZ21" s="429">
        <f t="shared" si="4"/>
        <v>0</v>
      </c>
      <c r="BA21" s="429">
        <f t="shared" si="4"/>
        <v>0</v>
      </c>
      <c r="BB21" s="429">
        <f t="shared" si="4"/>
        <v>0</v>
      </c>
      <c r="BC21" s="429">
        <f t="shared" si="4"/>
        <v>0</v>
      </c>
      <c r="BD21" s="429">
        <f t="shared" si="4"/>
        <v>0</v>
      </c>
      <c r="BE21" s="429">
        <f t="shared" si="4"/>
        <v>0</v>
      </c>
      <c r="BF21" s="429">
        <f t="shared" si="4"/>
        <v>0</v>
      </c>
      <c r="BG21" s="429">
        <f t="shared" si="4"/>
        <v>0</v>
      </c>
      <c r="BH21" s="429">
        <f t="shared" si="4"/>
        <v>0</v>
      </c>
      <c r="BI21" s="429">
        <f t="shared" si="4"/>
        <v>0</v>
      </c>
      <c r="BJ21" s="429">
        <f t="shared" si="4"/>
        <v>0</v>
      </c>
      <c r="BK21" s="429">
        <f t="shared" si="4"/>
        <v>0</v>
      </c>
      <c r="BL21" s="429">
        <f t="shared" si="4"/>
        <v>0</v>
      </c>
      <c r="BM21" s="429">
        <f t="shared" si="4"/>
        <v>0</v>
      </c>
      <c r="BN21" s="429">
        <f t="shared" si="4"/>
        <v>0</v>
      </c>
      <c r="BO21" s="429">
        <f t="shared" si="4"/>
        <v>0</v>
      </c>
      <c r="BP21" s="429">
        <f t="shared" si="4"/>
        <v>0</v>
      </c>
      <c r="BQ21" s="429">
        <f t="shared" si="4"/>
        <v>0</v>
      </c>
      <c r="BR21" s="429">
        <f t="shared" si="4"/>
        <v>0</v>
      </c>
      <c r="BS21" s="429">
        <f t="shared" si="4"/>
        <v>0</v>
      </c>
      <c r="BT21" s="429">
        <f t="shared" si="4"/>
        <v>0</v>
      </c>
      <c r="BU21" s="429">
        <f t="shared" si="4"/>
        <v>0</v>
      </c>
      <c r="BV21" s="429">
        <f t="shared" si="4"/>
        <v>0</v>
      </c>
      <c r="BW21" s="429">
        <f t="shared" ref="BW21:DF21" si="5">BW23*$G$73</f>
        <v>0</v>
      </c>
      <c r="BX21" s="429">
        <f t="shared" si="5"/>
        <v>0</v>
      </c>
      <c r="BY21" s="429">
        <f t="shared" si="5"/>
        <v>0</v>
      </c>
      <c r="BZ21" s="429">
        <f t="shared" si="5"/>
        <v>0</v>
      </c>
      <c r="CA21" s="429">
        <f t="shared" si="5"/>
        <v>0</v>
      </c>
      <c r="CB21" s="429">
        <f t="shared" si="5"/>
        <v>0</v>
      </c>
      <c r="CC21" s="429">
        <f t="shared" si="5"/>
        <v>0</v>
      </c>
      <c r="CD21" s="429">
        <f t="shared" si="5"/>
        <v>0</v>
      </c>
      <c r="CE21" s="429">
        <f t="shared" si="5"/>
        <v>0</v>
      </c>
      <c r="CF21" s="429">
        <f t="shared" si="5"/>
        <v>0</v>
      </c>
      <c r="CG21" s="429">
        <f t="shared" si="5"/>
        <v>0</v>
      </c>
      <c r="CH21" s="429">
        <f t="shared" si="5"/>
        <v>0</v>
      </c>
      <c r="CI21" s="429">
        <f t="shared" si="5"/>
        <v>0</v>
      </c>
      <c r="CJ21" s="429">
        <f t="shared" si="5"/>
        <v>0</v>
      </c>
      <c r="CK21" s="429">
        <f t="shared" si="5"/>
        <v>0</v>
      </c>
      <c r="CL21" s="429">
        <f t="shared" si="5"/>
        <v>0</v>
      </c>
      <c r="CM21" s="429">
        <f t="shared" si="5"/>
        <v>0</v>
      </c>
      <c r="CN21" s="429">
        <f t="shared" si="5"/>
        <v>0</v>
      </c>
      <c r="CO21" s="429">
        <f t="shared" si="5"/>
        <v>0</v>
      </c>
      <c r="CP21" s="429">
        <f t="shared" si="5"/>
        <v>0</v>
      </c>
      <c r="CQ21" s="429">
        <f t="shared" si="5"/>
        <v>0</v>
      </c>
      <c r="CR21" s="429">
        <f t="shared" si="5"/>
        <v>0</v>
      </c>
      <c r="CS21" s="429">
        <f t="shared" si="5"/>
        <v>0</v>
      </c>
      <c r="CT21" s="429">
        <f t="shared" si="5"/>
        <v>0</v>
      </c>
      <c r="CU21" s="429">
        <f t="shared" si="5"/>
        <v>0</v>
      </c>
      <c r="CV21" s="429">
        <f t="shared" si="5"/>
        <v>0</v>
      </c>
      <c r="CW21" s="429">
        <f t="shared" si="5"/>
        <v>0</v>
      </c>
      <c r="CX21" s="429">
        <f t="shared" si="5"/>
        <v>0</v>
      </c>
      <c r="CY21" s="429">
        <f t="shared" si="5"/>
        <v>0</v>
      </c>
      <c r="CZ21" s="429">
        <f t="shared" si="5"/>
        <v>0</v>
      </c>
      <c r="DA21" s="429">
        <f t="shared" si="5"/>
        <v>0</v>
      </c>
      <c r="DB21" s="429">
        <f t="shared" si="5"/>
        <v>0</v>
      </c>
      <c r="DC21" s="429">
        <f t="shared" si="5"/>
        <v>0</v>
      </c>
      <c r="DD21" s="429">
        <f t="shared" si="5"/>
        <v>0</v>
      </c>
      <c r="DE21" s="429">
        <f t="shared" si="5"/>
        <v>0</v>
      </c>
      <c r="DF21" s="429">
        <f t="shared" si="5"/>
        <v>0</v>
      </c>
    </row>
    <row r="22" spans="1:110" ht="27.75" customHeight="1">
      <c r="A22" s="404"/>
      <c r="B22" s="402"/>
      <c r="C22" s="902" t="s">
        <v>151</v>
      </c>
      <c r="D22" s="902"/>
      <c r="E22" s="902"/>
      <c r="F22" s="899">
        <f>I23</f>
        <v>0</v>
      </c>
      <c r="G22" s="477"/>
      <c r="H22" s="595"/>
      <c r="I22" s="398"/>
      <c r="J22" s="402"/>
    </row>
    <row r="23" spans="1:110" ht="27.75" customHeight="1">
      <c r="A23" s="404"/>
      <c r="B23" s="402"/>
      <c r="C23" s="902"/>
      <c r="D23" s="902"/>
      <c r="E23" s="902"/>
      <c r="F23" s="899"/>
      <c r="G23" s="477"/>
      <c r="H23" s="466">
        <f>I23</f>
        <v>0</v>
      </c>
      <c r="I23" s="480">
        <f>Location!F114</f>
        <v>0</v>
      </c>
      <c r="J23" s="402"/>
      <c r="K23" s="426">
        <f t="shared" ref="K23:T23" si="6">$I$23</f>
        <v>0</v>
      </c>
      <c r="L23" s="426">
        <f t="shared" si="6"/>
        <v>0</v>
      </c>
      <c r="M23" s="426">
        <f t="shared" si="6"/>
        <v>0</v>
      </c>
      <c r="N23" s="426">
        <f t="shared" si="6"/>
        <v>0</v>
      </c>
      <c r="O23" s="426">
        <f t="shared" si="6"/>
        <v>0</v>
      </c>
      <c r="P23" s="426">
        <f t="shared" si="6"/>
        <v>0</v>
      </c>
      <c r="Q23" s="426">
        <f t="shared" si="6"/>
        <v>0</v>
      </c>
      <c r="R23" s="426">
        <f t="shared" si="6"/>
        <v>0</v>
      </c>
      <c r="S23" s="426">
        <f t="shared" si="6"/>
        <v>0</v>
      </c>
      <c r="T23" s="426">
        <f t="shared" si="6"/>
        <v>0</v>
      </c>
      <c r="U23" s="426">
        <f t="shared" ref="U23:CF23" si="7">$I$23</f>
        <v>0</v>
      </c>
      <c r="V23" s="426">
        <f t="shared" si="7"/>
        <v>0</v>
      </c>
      <c r="W23" s="426">
        <f t="shared" si="7"/>
        <v>0</v>
      </c>
      <c r="X23" s="426">
        <f t="shared" si="7"/>
        <v>0</v>
      </c>
      <c r="Y23" s="426">
        <f t="shared" si="7"/>
        <v>0</v>
      </c>
      <c r="Z23" s="426">
        <f t="shared" si="7"/>
        <v>0</v>
      </c>
      <c r="AA23" s="426">
        <f t="shared" si="7"/>
        <v>0</v>
      </c>
      <c r="AB23" s="426">
        <f t="shared" si="7"/>
        <v>0</v>
      </c>
      <c r="AC23" s="426">
        <f t="shared" si="7"/>
        <v>0</v>
      </c>
      <c r="AD23" s="426">
        <f t="shared" si="7"/>
        <v>0</v>
      </c>
      <c r="AE23" s="426">
        <f t="shared" si="7"/>
        <v>0</v>
      </c>
      <c r="AF23" s="426">
        <f t="shared" si="7"/>
        <v>0</v>
      </c>
      <c r="AG23" s="426">
        <f t="shared" si="7"/>
        <v>0</v>
      </c>
      <c r="AH23" s="426">
        <f t="shared" si="7"/>
        <v>0</v>
      </c>
      <c r="AI23" s="426">
        <f t="shared" si="7"/>
        <v>0</v>
      </c>
      <c r="AJ23" s="426">
        <f t="shared" si="7"/>
        <v>0</v>
      </c>
      <c r="AK23" s="426">
        <f t="shared" si="7"/>
        <v>0</v>
      </c>
      <c r="AL23" s="426">
        <f t="shared" si="7"/>
        <v>0</v>
      </c>
      <c r="AM23" s="426">
        <f t="shared" si="7"/>
        <v>0</v>
      </c>
      <c r="AN23" s="426">
        <f t="shared" si="7"/>
        <v>0</v>
      </c>
      <c r="AO23" s="426">
        <f t="shared" si="7"/>
        <v>0</v>
      </c>
      <c r="AP23" s="426">
        <f t="shared" si="7"/>
        <v>0</v>
      </c>
      <c r="AQ23" s="426">
        <f t="shared" si="7"/>
        <v>0</v>
      </c>
      <c r="AR23" s="426">
        <f t="shared" si="7"/>
        <v>0</v>
      </c>
      <c r="AS23" s="426">
        <f t="shared" si="7"/>
        <v>0</v>
      </c>
      <c r="AT23" s="426">
        <f t="shared" si="7"/>
        <v>0</v>
      </c>
      <c r="AU23" s="426">
        <f t="shared" si="7"/>
        <v>0</v>
      </c>
      <c r="AV23" s="426">
        <f t="shared" si="7"/>
        <v>0</v>
      </c>
      <c r="AW23" s="426">
        <f t="shared" si="7"/>
        <v>0</v>
      </c>
      <c r="AX23" s="426">
        <f t="shared" si="7"/>
        <v>0</v>
      </c>
      <c r="AY23" s="426">
        <f t="shared" si="7"/>
        <v>0</v>
      </c>
      <c r="AZ23" s="426">
        <f t="shared" si="7"/>
        <v>0</v>
      </c>
      <c r="BA23" s="426">
        <f t="shared" si="7"/>
        <v>0</v>
      </c>
      <c r="BB23" s="426">
        <f t="shared" si="7"/>
        <v>0</v>
      </c>
      <c r="BC23" s="426">
        <f t="shared" si="7"/>
        <v>0</v>
      </c>
      <c r="BD23" s="426">
        <f t="shared" si="7"/>
        <v>0</v>
      </c>
      <c r="BE23" s="426">
        <f t="shared" si="7"/>
        <v>0</v>
      </c>
      <c r="BF23" s="426">
        <f t="shared" si="7"/>
        <v>0</v>
      </c>
      <c r="BG23" s="426">
        <f t="shared" si="7"/>
        <v>0</v>
      </c>
      <c r="BH23" s="426">
        <f t="shared" si="7"/>
        <v>0</v>
      </c>
      <c r="BI23" s="426">
        <f t="shared" si="7"/>
        <v>0</v>
      </c>
      <c r="BJ23" s="426">
        <f t="shared" si="7"/>
        <v>0</v>
      </c>
      <c r="BK23" s="426">
        <f t="shared" si="7"/>
        <v>0</v>
      </c>
      <c r="BL23" s="426">
        <f t="shared" si="7"/>
        <v>0</v>
      </c>
      <c r="BM23" s="426">
        <f t="shared" si="7"/>
        <v>0</v>
      </c>
      <c r="BN23" s="426">
        <f t="shared" si="7"/>
        <v>0</v>
      </c>
      <c r="BO23" s="426">
        <f t="shared" si="7"/>
        <v>0</v>
      </c>
      <c r="BP23" s="426">
        <f t="shared" si="7"/>
        <v>0</v>
      </c>
      <c r="BQ23" s="426">
        <f t="shared" si="7"/>
        <v>0</v>
      </c>
      <c r="BR23" s="426">
        <f t="shared" si="7"/>
        <v>0</v>
      </c>
      <c r="BS23" s="426">
        <f t="shared" si="7"/>
        <v>0</v>
      </c>
      <c r="BT23" s="426">
        <f t="shared" si="7"/>
        <v>0</v>
      </c>
      <c r="BU23" s="426">
        <f t="shared" si="7"/>
        <v>0</v>
      </c>
      <c r="BV23" s="426">
        <f t="shared" si="7"/>
        <v>0</v>
      </c>
      <c r="BW23" s="426">
        <f t="shared" si="7"/>
        <v>0</v>
      </c>
      <c r="BX23" s="426">
        <f t="shared" si="7"/>
        <v>0</v>
      </c>
      <c r="BY23" s="426">
        <f t="shared" si="7"/>
        <v>0</v>
      </c>
      <c r="BZ23" s="426">
        <f t="shared" si="7"/>
        <v>0</v>
      </c>
      <c r="CA23" s="426">
        <f t="shared" si="7"/>
        <v>0</v>
      </c>
      <c r="CB23" s="426">
        <f t="shared" si="7"/>
        <v>0</v>
      </c>
      <c r="CC23" s="426">
        <f t="shared" si="7"/>
        <v>0</v>
      </c>
      <c r="CD23" s="426">
        <f t="shared" si="7"/>
        <v>0</v>
      </c>
      <c r="CE23" s="426">
        <f t="shared" si="7"/>
        <v>0</v>
      </c>
      <c r="CF23" s="426">
        <f t="shared" si="7"/>
        <v>0</v>
      </c>
      <c r="CG23" s="426">
        <f t="shared" ref="CG23:DF23" si="8">$I$23</f>
        <v>0</v>
      </c>
      <c r="CH23" s="426">
        <f t="shared" si="8"/>
        <v>0</v>
      </c>
      <c r="CI23" s="426">
        <f t="shared" si="8"/>
        <v>0</v>
      </c>
      <c r="CJ23" s="426">
        <f t="shared" si="8"/>
        <v>0</v>
      </c>
      <c r="CK23" s="426">
        <f t="shared" si="8"/>
        <v>0</v>
      </c>
      <c r="CL23" s="426">
        <f t="shared" si="8"/>
        <v>0</v>
      </c>
      <c r="CM23" s="426">
        <f t="shared" si="8"/>
        <v>0</v>
      </c>
      <c r="CN23" s="426">
        <f t="shared" si="8"/>
        <v>0</v>
      </c>
      <c r="CO23" s="426">
        <f t="shared" si="8"/>
        <v>0</v>
      </c>
      <c r="CP23" s="426">
        <f t="shared" si="8"/>
        <v>0</v>
      </c>
      <c r="CQ23" s="426">
        <f t="shared" si="8"/>
        <v>0</v>
      </c>
      <c r="CR23" s="426">
        <f t="shared" si="8"/>
        <v>0</v>
      </c>
      <c r="CS23" s="426">
        <f t="shared" si="8"/>
        <v>0</v>
      </c>
      <c r="CT23" s="426">
        <f t="shared" si="8"/>
        <v>0</v>
      </c>
      <c r="CU23" s="426">
        <f t="shared" si="8"/>
        <v>0</v>
      </c>
      <c r="CV23" s="426">
        <f t="shared" si="8"/>
        <v>0</v>
      </c>
      <c r="CW23" s="426">
        <f t="shared" si="8"/>
        <v>0</v>
      </c>
      <c r="CX23" s="426">
        <f t="shared" si="8"/>
        <v>0</v>
      </c>
      <c r="CY23" s="426">
        <f t="shared" si="8"/>
        <v>0</v>
      </c>
      <c r="CZ23" s="426">
        <f t="shared" si="8"/>
        <v>0</v>
      </c>
      <c r="DA23" s="426">
        <f t="shared" si="8"/>
        <v>0</v>
      </c>
      <c r="DB23" s="426">
        <f t="shared" si="8"/>
        <v>0</v>
      </c>
      <c r="DC23" s="426">
        <f t="shared" si="8"/>
        <v>0</v>
      </c>
      <c r="DD23" s="426">
        <f t="shared" si="8"/>
        <v>0</v>
      </c>
      <c r="DE23" s="426">
        <f t="shared" si="8"/>
        <v>0</v>
      </c>
      <c r="DF23" s="426">
        <f t="shared" si="8"/>
        <v>0</v>
      </c>
    </row>
    <row r="24" spans="1:110" ht="18" customHeight="1">
      <c r="A24" s="404"/>
      <c r="B24" s="402"/>
      <c r="C24" s="415"/>
      <c r="D24" s="415"/>
      <c r="E24" s="415"/>
      <c r="F24" s="404"/>
      <c r="G24" s="404"/>
      <c r="H24" s="466"/>
      <c r="I24" s="399"/>
      <c r="J24" s="402"/>
    </row>
    <row r="25" spans="1:110" ht="27" customHeight="1">
      <c r="A25" s="404"/>
      <c r="B25" s="431" t="str">
        <f>Weighting!C47</f>
        <v>EC 4.0</v>
      </c>
      <c r="C25" s="825" t="s">
        <v>240</v>
      </c>
      <c r="D25" s="825"/>
      <c r="E25" s="825"/>
      <c r="F25" s="597" t="s">
        <v>170</v>
      </c>
      <c r="G25" s="404"/>
      <c r="H25" s="408">
        <v>0</v>
      </c>
      <c r="I25" s="399"/>
      <c r="J25" s="402"/>
      <c r="K25" s="429">
        <f t="shared" ref="K25:AP25" si="9">K27*$G$74</f>
        <v>0</v>
      </c>
      <c r="L25" s="429">
        <f t="shared" si="9"/>
        <v>0</v>
      </c>
      <c r="M25" s="429">
        <f t="shared" si="9"/>
        <v>0</v>
      </c>
      <c r="N25" s="429">
        <f t="shared" si="9"/>
        <v>0</v>
      </c>
      <c r="O25" s="429">
        <f t="shared" si="9"/>
        <v>0</v>
      </c>
      <c r="P25" s="429">
        <f t="shared" si="9"/>
        <v>0</v>
      </c>
      <c r="Q25" s="429">
        <f t="shared" si="9"/>
        <v>0</v>
      </c>
      <c r="R25" s="429">
        <f t="shared" si="9"/>
        <v>0</v>
      </c>
      <c r="S25" s="429">
        <f t="shared" si="9"/>
        <v>0</v>
      </c>
      <c r="T25" s="429">
        <f t="shared" si="9"/>
        <v>0</v>
      </c>
      <c r="U25" s="429">
        <f t="shared" si="9"/>
        <v>0</v>
      </c>
      <c r="V25" s="429">
        <f t="shared" si="9"/>
        <v>0</v>
      </c>
      <c r="W25" s="429">
        <f t="shared" si="9"/>
        <v>0</v>
      </c>
      <c r="X25" s="429">
        <f t="shared" si="9"/>
        <v>0</v>
      </c>
      <c r="Y25" s="429">
        <f t="shared" si="9"/>
        <v>0</v>
      </c>
      <c r="Z25" s="429">
        <f t="shared" si="9"/>
        <v>0</v>
      </c>
      <c r="AA25" s="429">
        <f t="shared" si="9"/>
        <v>0</v>
      </c>
      <c r="AB25" s="429">
        <f t="shared" si="9"/>
        <v>0</v>
      </c>
      <c r="AC25" s="429">
        <f t="shared" si="9"/>
        <v>0</v>
      </c>
      <c r="AD25" s="429">
        <f t="shared" si="9"/>
        <v>0</v>
      </c>
      <c r="AE25" s="429">
        <f t="shared" si="9"/>
        <v>0</v>
      </c>
      <c r="AF25" s="429">
        <f t="shared" si="9"/>
        <v>0</v>
      </c>
      <c r="AG25" s="429">
        <f t="shared" si="9"/>
        <v>0</v>
      </c>
      <c r="AH25" s="429">
        <f t="shared" si="9"/>
        <v>0</v>
      </c>
      <c r="AI25" s="429">
        <f t="shared" si="9"/>
        <v>0</v>
      </c>
      <c r="AJ25" s="429">
        <f t="shared" si="9"/>
        <v>0</v>
      </c>
      <c r="AK25" s="429">
        <f t="shared" si="9"/>
        <v>0</v>
      </c>
      <c r="AL25" s="429">
        <f t="shared" si="9"/>
        <v>0</v>
      </c>
      <c r="AM25" s="429">
        <f t="shared" si="9"/>
        <v>0</v>
      </c>
      <c r="AN25" s="429">
        <f t="shared" si="9"/>
        <v>0</v>
      </c>
      <c r="AO25" s="429">
        <f t="shared" si="9"/>
        <v>0</v>
      </c>
      <c r="AP25" s="429">
        <f t="shared" si="9"/>
        <v>0</v>
      </c>
      <c r="AQ25" s="429">
        <f t="shared" ref="AQ25:BV25" si="10">AQ27*$G$74</f>
        <v>0</v>
      </c>
      <c r="AR25" s="429">
        <f t="shared" si="10"/>
        <v>0</v>
      </c>
      <c r="AS25" s="429">
        <f t="shared" si="10"/>
        <v>0</v>
      </c>
      <c r="AT25" s="429">
        <f t="shared" si="10"/>
        <v>0</v>
      </c>
      <c r="AU25" s="429">
        <f t="shared" si="10"/>
        <v>0</v>
      </c>
      <c r="AV25" s="429">
        <f t="shared" si="10"/>
        <v>0</v>
      </c>
      <c r="AW25" s="429">
        <f t="shared" si="10"/>
        <v>0</v>
      </c>
      <c r="AX25" s="429">
        <f t="shared" si="10"/>
        <v>0</v>
      </c>
      <c r="AY25" s="429">
        <f t="shared" si="10"/>
        <v>0</v>
      </c>
      <c r="AZ25" s="429">
        <f t="shared" si="10"/>
        <v>0</v>
      </c>
      <c r="BA25" s="429">
        <f t="shared" si="10"/>
        <v>0</v>
      </c>
      <c r="BB25" s="429">
        <f t="shared" si="10"/>
        <v>0</v>
      </c>
      <c r="BC25" s="429">
        <f t="shared" si="10"/>
        <v>0</v>
      </c>
      <c r="BD25" s="429">
        <f t="shared" si="10"/>
        <v>0</v>
      </c>
      <c r="BE25" s="429">
        <f t="shared" si="10"/>
        <v>0</v>
      </c>
      <c r="BF25" s="429">
        <f t="shared" si="10"/>
        <v>0</v>
      </c>
      <c r="BG25" s="429">
        <f t="shared" si="10"/>
        <v>0</v>
      </c>
      <c r="BH25" s="429">
        <f t="shared" si="10"/>
        <v>0</v>
      </c>
      <c r="BI25" s="429">
        <f t="shared" si="10"/>
        <v>0</v>
      </c>
      <c r="BJ25" s="429">
        <f t="shared" si="10"/>
        <v>0</v>
      </c>
      <c r="BK25" s="429">
        <f t="shared" si="10"/>
        <v>0</v>
      </c>
      <c r="BL25" s="429">
        <f t="shared" si="10"/>
        <v>0</v>
      </c>
      <c r="BM25" s="429">
        <f t="shared" si="10"/>
        <v>0</v>
      </c>
      <c r="BN25" s="429">
        <f t="shared" si="10"/>
        <v>0</v>
      </c>
      <c r="BO25" s="429">
        <f t="shared" si="10"/>
        <v>0</v>
      </c>
      <c r="BP25" s="429">
        <f t="shared" si="10"/>
        <v>0</v>
      </c>
      <c r="BQ25" s="429">
        <f t="shared" si="10"/>
        <v>0</v>
      </c>
      <c r="BR25" s="429">
        <f t="shared" si="10"/>
        <v>0</v>
      </c>
      <c r="BS25" s="429">
        <f t="shared" si="10"/>
        <v>0</v>
      </c>
      <c r="BT25" s="429">
        <f t="shared" si="10"/>
        <v>0</v>
      </c>
      <c r="BU25" s="429">
        <f t="shared" si="10"/>
        <v>0</v>
      </c>
      <c r="BV25" s="429">
        <f t="shared" si="10"/>
        <v>0</v>
      </c>
      <c r="BW25" s="429">
        <f t="shared" ref="BW25:DF25" si="11">BW27*$G$74</f>
        <v>0</v>
      </c>
      <c r="BX25" s="429">
        <f t="shared" si="11"/>
        <v>0</v>
      </c>
      <c r="BY25" s="429">
        <f t="shared" si="11"/>
        <v>0</v>
      </c>
      <c r="BZ25" s="429">
        <f t="shared" si="11"/>
        <v>0</v>
      </c>
      <c r="CA25" s="429">
        <f t="shared" si="11"/>
        <v>0</v>
      </c>
      <c r="CB25" s="429">
        <f t="shared" si="11"/>
        <v>0</v>
      </c>
      <c r="CC25" s="429">
        <f t="shared" si="11"/>
        <v>0</v>
      </c>
      <c r="CD25" s="429">
        <f t="shared" si="11"/>
        <v>0</v>
      </c>
      <c r="CE25" s="429">
        <f t="shared" si="11"/>
        <v>0</v>
      </c>
      <c r="CF25" s="429">
        <f t="shared" si="11"/>
        <v>0</v>
      </c>
      <c r="CG25" s="429">
        <f t="shared" si="11"/>
        <v>0</v>
      </c>
      <c r="CH25" s="429">
        <f t="shared" si="11"/>
        <v>0</v>
      </c>
      <c r="CI25" s="429">
        <f t="shared" si="11"/>
        <v>0</v>
      </c>
      <c r="CJ25" s="429">
        <f t="shared" si="11"/>
        <v>0</v>
      </c>
      <c r="CK25" s="429">
        <f t="shared" si="11"/>
        <v>0</v>
      </c>
      <c r="CL25" s="429">
        <f t="shared" si="11"/>
        <v>0</v>
      </c>
      <c r="CM25" s="429">
        <f t="shared" si="11"/>
        <v>0</v>
      </c>
      <c r="CN25" s="429">
        <f t="shared" si="11"/>
        <v>0</v>
      </c>
      <c r="CO25" s="429">
        <f t="shared" si="11"/>
        <v>0</v>
      </c>
      <c r="CP25" s="429">
        <f t="shared" si="11"/>
        <v>0</v>
      </c>
      <c r="CQ25" s="429">
        <f t="shared" si="11"/>
        <v>0</v>
      </c>
      <c r="CR25" s="429">
        <f t="shared" si="11"/>
        <v>0</v>
      </c>
      <c r="CS25" s="429">
        <f t="shared" si="11"/>
        <v>0</v>
      </c>
      <c r="CT25" s="429">
        <f t="shared" si="11"/>
        <v>0</v>
      </c>
      <c r="CU25" s="429">
        <f t="shared" si="11"/>
        <v>0</v>
      </c>
      <c r="CV25" s="429">
        <f t="shared" si="11"/>
        <v>0</v>
      </c>
      <c r="CW25" s="429">
        <f t="shared" si="11"/>
        <v>0</v>
      </c>
      <c r="CX25" s="429">
        <f t="shared" si="11"/>
        <v>0</v>
      </c>
      <c r="CY25" s="429">
        <f t="shared" si="11"/>
        <v>0</v>
      </c>
      <c r="CZ25" s="429">
        <f t="shared" si="11"/>
        <v>0</v>
      </c>
      <c r="DA25" s="429">
        <f t="shared" si="11"/>
        <v>0</v>
      </c>
      <c r="DB25" s="429">
        <f t="shared" si="11"/>
        <v>0</v>
      </c>
      <c r="DC25" s="429">
        <f t="shared" si="11"/>
        <v>0</v>
      </c>
      <c r="DD25" s="429">
        <f t="shared" si="11"/>
        <v>0</v>
      </c>
      <c r="DE25" s="429">
        <f t="shared" si="11"/>
        <v>0</v>
      </c>
      <c r="DF25" s="429">
        <f t="shared" si="11"/>
        <v>0</v>
      </c>
    </row>
    <row r="26" spans="1:110" ht="20.100000000000001" customHeight="1" thickBot="1">
      <c r="A26" s="404"/>
      <c r="B26" s="433"/>
      <c r="C26" s="577"/>
      <c r="D26" s="577"/>
      <c r="E26" s="577"/>
      <c r="F26" s="602"/>
      <c r="G26" s="404"/>
      <c r="H26" s="408">
        <v>1</v>
      </c>
      <c r="I26" s="433"/>
      <c r="J26" s="402"/>
      <c r="K26" s="911" t="s">
        <v>720</v>
      </c>
      <c r="L26" s="911"/>
      <c r="M26" s="911"/>
      <c r="N26" s="911"/>
      <c r="O26" s="911"/>
      <c r="P26" s="911"/>
      <c r="Q26" s="911"/>
      <c r="R26" s="911"/>
      <c r="S26" s="911"/>
      <c r="T26" s="911"/>
      <c r="U26" s="911" t="s">
        <v>720</v>
      </c>
      <c r="V26" s="911"/>
      <c r="W26" s="911"/>
      <c r="X26" s="911"/>
      <c r="Y26" s="911"/>
      <c r="Z26" s="911"/>
      <c r="AA26" s="911"/>
      <c r="AB26" s="911"/>
      <c r="AC26" s="911"/>
      <c r="AD26" s="911"/>
      <c r="AE26" s="911" t="s">
        <v>720</v>
      </c>
      <c r="AF26" s="911"/>
      <c r="AG26" s="911"/>
      <c r="AH26" s="911"/>
      <c r="AI26" s="911"/>
      <c r="AJ26" s="911"/>
      <c r="AK26" s="911"/>
      <c r="AL26" s="911"/>
      <c r="AM26" s="911"/>
      <c r="AN26" s="911"/>
      <c r="AO26" s="911" t="s">
        <v>720</v>
      </c>
      <c r="AP26" s="911"/>
      <c r="AQ26" s="911"/>
      <c r="AR26" s="911"/>
      <c r="AS26" s="911"/>
      <c r="AT26" s="911"/>
      <c r="AU26" s="911"/>
      <c r="AV26" s="911"/>
      <c r="AW26" s="911"/>
      <c r="AX26" s="911"/>
      <c r="AY26" s="911" t="s">
        <v>720</v>
      </c>
      <c r="AZ26" s="911"/>
      <c r="BA26" s="911"/>
      <c r="BB26" s="911"/>
      <c r="BC26" s="911"/>
      <c r="BD26" s="911"/>
      <c r="BE26" s="911"/>
      <c r="BF26" s="911"/>
      <c r="BG26" s="911"/>
      <c r="BH26" s="911"/>
      <c r="BI26" s="911" t="s">
        <v>720</v>
      </c>
      <c r="BJ26" s="911"/>
      <c r="BK26" s="911"/>
      <c r="BL26" s="911"/>
      <c r="BM26" s="911"/>
      <c r="BN26" s="911"/>
      <c r="BO26" s="911"/>
      <c r="BP26" s="911"/>
      <c r="BQ26" s="911"/>
      <c r="BR26" s="911"/>
      <c r="BS26" s="911" t="s">
        <v>720</v>
      </c>
      <c r="BT26" s="911"/>
      <c r="BU26" s="911"/>
      <c r="BV26" s="911"/>
      <c r="BW26" s="911"/>
      <c r="BX26" s="911"/>
      <c r="BY26" s="911"/>
      <c r="BZ26" s="911"/>
      <c r="CA26" s="911"/>
      <c r="CB26" s="911"/>
      <c r="CC26" s="911" t="s">
        <v>720</v>
      </c>
      <c r="CD26" s="911"/>
      <c r="CE26" s="911"/>
      <c r="CF26" s="911"/>
      <c r="CG26" s="911"/>
      <c r="CH26" s="911"/>
      <c r="CI26" s="911"/>
      <c r="CJ26" s="911"/>
      <c r="CK26" s="911"/>
      <c r="CL26" s="911"/>
      <c r="CM26" s="911" t="s">
        <v>720</v>
      </c>
      <c r="CN26" s="911"/>
      <c r="CO26" s="911"/>
      <c r="CP26" s="911"/>
      <c r="CQ26" s="911"/>
      <c r="CR26" s="911"/>
      <c r="CS26" s="911"/>
      <c r="CT26" s="911"/>
      <c r="CU26" s="911"/>
      <c r="CV26" s="911"/>
      <c r="CW26" s="911" t="s">
        <v>720</v>
      </c>
      <c r="CX26" s="911"/>
      <c r="CY26" s="911"/>
      <c r="CZ26" s="911"/>
      <c r="DA26" s="911"/>
      <c r="DB26" s="911"/>
      <c r="DC26" s="911"/>
      <c r="DD26" s="911"/>
      <c r="DE26" s="911"/>
      <c r="DF26" s="911"/>
    </row>
    <row r="27" spans="1:110" ht="93.6" customHeight="1" thickBot="1">
      <c r="A27" s="404"/>
      <c r="B27" s="402"/>
      <c r="C27" s="843" t="s">
        <v>822</v>
      </c>
      <c r="D27" s="843"/>
      <c r="E27" s="843"/>
      <c r="F27" s="603">
        <f>IFERROR(AVERAGEIF(K27:DF27,"&lt;&gt;0"),0)</f>
        <v>0</v>
      </c>
      <c r="G27" s="404"/>
      <c r="H27" s="595">
        <v>2</v>
      </c>
      <c r="I27" s="395">
        <f>F27</f>
        <v>0</v>
      </c>
      <c r="J27" s="402"/>
      <c r="K27" s="719">
        <v>0</v>
      </c>
      <c r="L27" s="719">
        <v>0</v>
      </c>
      <c r="M27" s="719">
        <v>0</v>
      </c>
      <c r="N27" s="719">
        <v>0</v>
      </c>
      <c r="O27" s="719">
        <v>0</v>
      </c>
      <c r="P27" s="719">
        <v>0</v>
      </c>
      <c r="Q27" s="719">
        <v>0</v>
      </c>
      <c r="R27" s="719">
        <v>0</v>
      </c>
      <c r="S27" s="719">
        <v>0</v>
      </c>
      <c r="T27" s="719">
        <v>0</v>
      </c>
      <c r="U27" s="719">
        <v>0</v>
      </c>
      <c r="V27" s="719">
        <v>0</v>
      </c>
      <c r="W27" s="719">
        <v>0</v>
      </c>
      <c r="X27" s="719">
        <v>0</v>
      </c>
      <c r="Y27" s="719">
        <v>0</v>
      </c>
      <c r="Z27" s="719">
        <v>0</v>
      </c>
      <c r="AA27" s="719">
        <v>0</v>
      </c>
      <c r="AB27" s="719">
        <v>0</v>
      </c>
      <c r="AC27" s="719">
        <v>0</v>
      </c>
      <c r="AD27" s="719">
        <v>0</v>
      </c>
      <c r="AE27" s="719">
        <v>0</v>
      </c>
      <c r="AF27" s="719">
        <v>0</v>
      </c>
      <c r="AG27" s="719">
        <v>0</v>
      </c>
      <c r="AH27" s="719">
        <v>0</v>
      </c>
      <c r="AI27" s="719">
        <v>0</v>
      </c>
      <c r="AJ27" s="719">
        <v>0</v>
      </c>
      <c r="AK27" s="719">
        <v>0</v>
      </c>
      <c r="AL27" s="719">
        <v>0</v>
      </c>
      <c r="AM27" s="719">
        <v>0</v>
      </c>
      <c r="AN27" s="719">
        <v>0</v>
      </c>
      <c r="AO27" s="719">
        <v>0</v>
      </c>
      <c r="AP27" s="719">
        <v>0</v>
      </c>
      <c r="AQ27" s="719">
        <v>0</v>
      </c>
      <c r="AR27" s="719">
        <v>0</v>
      </c>
      <c r="AS27" s="719">
        <v>0</v>
      </c>
      <c r="AT27" s="719">
        <v>0</v>
      </c>
      <c r="AU27" s="719">
        <v>0</v>
      </c>
      <c r="AV27" s="719">
        <v>0</v>
      </c>
      <c r="AW27" s="719">
        <v>0</v>
      </c>
      <c r="AX27" s="719">
        <v>0</v>
      </c>
      <c r="AY27" s="719">
        <v>0</v>
      </c>
      <c r="AZ27" s="719">
        <v>0</v>
      </c>
      <c r="BA27" s="719">
        <v>0</v>
      </c>
      <c r="BB27" s="719">
        <v>0</v>
      </c>
      <c r="BC27" s="719">
        <v>0</v>
      </c>
      <c r="BD27" s="719">
        <v>0</v>
      </c>
      <c r="BE27" s="719">
        <v>0</v>
      </c>
      <c r="BF27" s="719">
        <v>0</v>
      </c>
      <c r="BG27" s="719">
        <v>0</v>
      </c>
      <c r="BH27" s="719">
        <v>0</v>
      </c>
      <c r="BI27" s="719">
        <v>0</v>
      </c>
      <c r="BJ27" s="719">
        <v>0</v>
      </c>
      <c r="BK27" s="719">
        <v>0</v>
      </c>
      <c r="BL27" s="719">
        <v>0</v>
      </c>
      <c r="BM27" s="719">
        <v>0</v>
      </c>
      <c r="BN27" s="719">
        <v>0</v>
      </c>
      <c r="BO27" s="719">
        <v>0</v>
      </c>
      <c r="BP27" s="719">
        <v>0</v>
      </c>
      <c r="BQ27" s="719">
        <v>0</v>
      </c>
      <c r="BR27" s="719">
        <v>0</v>
      </c>
      <c r="BS27" s="719">
        <v>0</v>
      </c>
      <c r="BT27" s="719">
        <v>0</v>
      </c>
      <c r="BU27" s="719">
        <v>0</v>
      </c>
      <c r="BV27" s="719">
        <v>0</v>
      </c>
      <c r="BW27" s="719">
        <v>0</v>
      </c>
      <c r="BX27" s="719">
        <v>0</v>
      </c>
      <c r="BY27" s="719">
        <v>0</v>
      </c>
      <c r="BZ27" s="719">
        <v>0</v>
      </c>
      <c r="CA27" s="719">
        <v>0</v>
      </c>
      <c r="CB27" s="719">
        <v>0</v>
      </c>
      <c r="CC27" s="719">
        <v>0</v>
      </c>
      <c r="CD27" s="719">
        <v>0</v>
      </c>
      <c r="CE27" s="719">
        <v>0</v>
      </c>
      <c r="CF27" s="719">
        <v>0</v>
      </c>
      <c r="CG27" s="719">
        <v>0</v>
      </c>
      <c r="CH27" s="719">
        <v>0</v>
      </c>
      <c r="CI27" s="719">
        <v>0</v>
      </c>
      <c r="CJ27" s="719">
        <v>0</v>
      </c>
      <c r="CK27" s="719">
        <v>0</v>
      </c>
      <c r="CL27" s="719">
        <v>0</v>
      </c>
      <c r="CM27" s="719">
        <v>0</v>
      </c>
      <c r="CN27" s="719">
        <v>0</v>
      </c>
      <c r="CO27" s="719">
        <v>0</v>
      </c>
      <c r="CP27" s="719">
        <v>0</v>
      </c>
      <c r="CQ27" s="719">
        <v>0</v>
      </c>
      <c r="CR27" s="719">
        <v>0</v>
      </c>
      <c r="CS27" s="719">
        <v>0</v>
      </c>
      <c r="CT27" s="719">
        <v>0</v>
      </c>
      <c r="CU27" s="719">
        <v>0</v>
      </c>
      <c r="CV27" s="719">
        <v>0</v>
      </c>
      <c r="CW27" s="719">
        <v>0</v>
      </c>
      <c r="CX27" s="719">
        <v>0</v>
      </c>
      <c r="CY27" s="719">
        <v>0</v>
      </c>
      <c r="CZ27" s="719">
        <v>0</v>
      </c>
      <c r="DA27" s="719">
        <v>0</v>
      </c>
      <c r="DB27" s="719">
        <v>0</v>
      </c>
      <c r="DC27" s="719">
        <v>0</v>
      </c>
      <c r="DD27" s="719">
        <v>0</v>
      </c>
      <c r="DE27" s="719">
        <v>0</v>
      </c>
      <c r="DF27" s="719">
        <v>0</v>
      </c>
    </row>
    <row r="28" spans="1:110" ht="16.05" customHeight="1">
      <c r="A28" s="404"/>
      <c r="B28" s="402"/>
      <c r="C28" s="843"/>
      <c r="D28" s="843"/>
      <c r="E28" s="843"/>
      <c r="F28" s="399"/>
      <c r="G28" s="404"/>
      <c r="H28" s="595">
        <v>3</v>
      </c>
      <c r="I28" s="398"/>
      <c r="J28" s="402"/>
    </row>
    <row r="29" spans="1:110" ht="27" customHeight="1">
      <c r="A29" s="404"/>
      <c r="B29" s="431" t="str">
        <f>Weighting!C48</f>
        <v>EC 5.0</v>
      </c>
      <c r="C29" s="825" t="s">
        <v>553</v>
      </c>
      <c r="D29" s="825"/>
      <c r="E29" s="825"/>
      <c r="F29" s="597" t="s">
        <v>170</v>
      </c>
      <c r="G29" s="404"/>
      <c r="H29" s="604">
        <v>4</v>
      </c>
      <c r="I29" s="399"/>
      <c r="J29" s="402"/>
      <c r="K29" s="442">
        <f t="shared" ref="K29:AP29" si="12">$G$75*K37</f>
        <v>0</v>
      </c>
      <c r="L29" s="442">
        <f t="shared" si="12"/>
        <v>0</v>
      </c>
      <c r="M29" s="442">
        <f t="shared" si="12"/>
        <v>0</v>
      </c>
      <c r="N29" s="442">
        <f t="shared" si="12"/>
        <v>0</v>
      </c>
      <c r="O29" s="442">
        <f t="shared" si="12"/>
        <v>0</v>
      </c>
      <c r="P29" s="442">
        <f t="shared" si="12"/>
        <v>0</v>
      </c>
      <c r="Q29" s="442">
        <f t="shared" si="12"/>
        <v>0</v>
      </c>
      <c r="R29" s="442">
        <f t="shared" si="12"/>
        <v>0</v>
      </c>
      <c r="S29" s="442">
        <f t="shared" si="12"/>
        <v>0</v>
      </c>
      <c r="T29" s="442">
        <f t="shared" si="12"/>
        <v>0</v>
      </c>
      <c r="U29" s="442">
        <f t="shared" si="12"/>
        <v>0</v>
      </c>
      <c r="V29" s="442">
        <f t="shared" si="12"/>
        <v>0</v>
      </c>
      <c r="W29" s="442">
        <f t="shared" si="12"/>
        <v>0</v>
      </c>
      <c r="X29" s="442">
        <f t="shared" si="12"/>
        <v>0</v>
      </c>
      <c r="Y29" s="442">
        <f t="shared" si="12"/>
        <v>0</v>
      </c>
      <c r="Z29" s="442">
        <f t="shared" si="12"/>
        <v>0</v>
      </c>
      <c r="AA29" s="442">
        <f t="shared" si="12"/>
        <v>0</v>
      </c>
      <c r="AB29" s="442">
        <f t="shared" si="12"/>
        <v>0</v>
      </c>
      <c r="AC29" s="442">
        <f t="shared" si="12"/>
        <v>0</v>
      </c>
      <c r="AD29" s="442">
        <f t="shared" si="12"/>
        <v>0</v>
      </c>
      <c r="AE29" s="442">
        <f t="shared" si="12"/>
        <v>0</v>
      </c>
      <c r="AF29" s="442">
        <f t="shared" si="12"/>
        <v>0</v>
      </c>
      <c r="AG29" s="442">
        <f t="shared" si="12"/>
        <v>0</v>
      </c>
      <c r="AH29" s="442">
        <f t="shared" si="12"/>
        <v>0</v>
      </c>
      <c r="AI29" s="442">
        <f t="shared" si="12"/>
        <v>0</v>
      </c>
      <c r="AJ29" s="442">
        <f t="shared" si="12"/>
        <v>0</v>
      </c>
      <c r="AK29" s="442">
        <f t="shared" si="12"/>
        <v>0</v>
      </c>
      <c r="AL29" s="442">
        <f t="shared" si="12"/>
        <v>0</v>
      </c>
      <c r="AM29" s="442">
        <f t="shared" si="12"/>
        <v>0</v>
      </c>
      <c r="AN29" s="442">
        <f t="shared" si="12"/>
        <v>0</v>
      </c>
      <c r="AO29" s="442">
        <f t="shared" si="12"/>
        <v>0</v>
      </c>
      <c r="AP29" s="442">
        <f t="shared" si="12"/>
        <v>0</v>
      </c>
      <c r="AQ29" s="442">
        <f t="shared" ref="AQ29:BV29" si="13">$G$75*AQ37</f>
        <v>0</v>
      </c>
      <c r="AR29" s="442">
        <f t="shared" si="13"/>
        <v>0</v>
      </c>
      <c r="AS29" s="442">
        <f t="shared" si="13"/>
        <v>0</v>
      </c>
      <c r="AT29" s="442">
        <f t="shared" si="13"/>
        <v>0</v>
      </c>
      <c r="AU29" s="442">
        <f t="shared" si="13"/>
        <v>0</v>
      </c>
      <c r="AV29" s="442">
        <f t="shared" si="13"/>
        <v>0</v>
      </c>
      <c r="AW29" s="442">
        <f t="shared" si="13"/>
        <v>0</v>
      </c>
      <c r="AX29" s="442">
        <f t="shared" si="13"/>
        <v>0</v>
      </c>
      <c r="AY29" s="442">
        <f t="shared" si="13"/>
        <v>0</v>
      </c>
      <c r="AZ29" s="442">
        <f t="shared" si="13"/>
        <v>0</v>
      </c>
      <c r="BA29" s="442">
        <f t="shared" si="13"/>
        <v>0</v>
      </c>
      <c r="BB29" s="442">
        <f t="shared" si="13"/>
        <v>0</v>
      </c>
      <c r="BC29" s="442">
        <f t="shared" si="13"/>
        <v>0</v>
      </c>
      <c r="BD29" s="442">
        <f t="shared" si="13"/>
        <v>0</v>
      </c>
      <c r="BE29" s="442">
        <f t="shared" si="13"/>
        <v>0</v>
      </c>
      <c r="BF29" s="442">
        <f t="shared" si="13"/>
        <v>0</v>
      </c>
      <c r="BG29" s="442">
        <f t="shared" si="13"/>
        <v>0</v>
      </c>
      <c r="BH29" s="442">
        <f t="shared" si="13"/>
        <v>0</v>
      </c>
      <c r="BI29" s="442">
        <f t="shared" si="13"/>
        <v>0</v>
      </c>
      <c r="BJ29" s="442">
        <f t="shared" si="13"/>
        <v>0</v>
      </c>
      <c r="BK29" s="442">
        <f t="shared" si="13"/>
        <v>0</v>
      </c>
      <c r="BL29" s="442">
        <f t="shared" si="13"/>
        <v>0</v>
      </c>
      <c r="BM29" s="442">
        <f t="shared" si="13"/>
        <v>0</v>
      </c>
      <c r="BN29" s="442">
        <f t="shared" si="13"/>
        <v>0</v>
      </c>
      <c r="BO29" s="442">
        <f t="shared" si="13"/>
        <v>0</v>
      </c>
      <c r="BP29" s="442">
        <f t="shared" si="13"/>
        <v>0</v>
      </c>
      <c r="BQ29" s="442">
        <f t="shared" si="13"/>
        <v>0</v>
      </c>
      <c r="BR29" s="442">
        <f t="shared" si="13"/>
        <v>0</v>
      </c>
      <c r="BS29" s="442">
        <f t="shared" si="13"/>
        <v>0</v>
      </c>
      <c r="BT29" s="442">
        <f t="shared" si="13"/>
        <v>0</v>
      </c>
      <c r="BU29" s="442">
        <f t="shared" si="13"/>
        <v>0</v>
      </c>
      <c r="BV29" s="442">
        <f t="shared" si="13"/>
        <v>0</v>
      </c>
      <c r="BW29" s="442">
        <f t="shared" ref="BW29:DF29" si="14">$G$75*BW37</f>
        <v>0</v>
      </c>
      <c r="BX29" s="442">
        <f t="shared" si="14"/>
        <v>0</v>
      </c>
      <c r="BY29" s="442">
        <f t="shared" si="14"/>
        <v>0</v>
      </c>
      <c r="BZ29" s="442">
        <f t="shared" si="14"/>
        <v>0</v>
      </c>
      <c r="CA29" s="442">
        <f t="shared" si="14"/>
        <v>0</v>
      </c>
      <c r="CB29" s="442">
        <f t="shared" si="14"/>
        <v>0</v>
      </c>
      <c r="CC29" s="442">
        <f t="shared" si="14"/>
        <v>0</v>
      </c>
      <c r="CD29" s="442">
        <f t="shared" si="14"/>
        <v>0</v>
      </c>
      <c r="CE29" s="442">
        <f t="shared" si="14"/>
        <v>0</v>
      </c>
      <c r="CF29" s="442">
        <f t="shared" si="14"/>
        <v>0</v>
      </c>
      <c r="CG29" s="442">
        <f t="shared" si="14"/>
        <v>0</v>
      </c>
      <c r="CH29" s="442">
        <f t="shared" si="14"/>
        <v>0</v>
      </c>
      <c r="CI29" s="442">
        <f t="shared" si="14"/>
        <v>0</v>
      </c>
      <c r="CJ29" s="442">
        <f t="shared" si="14"/>
        <v>0</v>
      </c>
      <c r="CK29" s="442">
        <f t="shared" si="14"/>
        <v>0</v>
      </c>
      <c r="CL29" s="442">
        <f t="shared" si="14"/>
        <v>0</v>
      </c>
      <c r="CM29" s="442">
        <f t="shared" si="14"/>
        <v>0</v>
      </c>
      <c r="CN29" s="442">
        <f t="shared" si="14"/>
        <v>0</v>
      </c>
      <c r="CO29" s="442">
        <f t="shared" si="14"/>
        <v>0</v>
      </c>
      <c r="CP29" s="442">
        <f t="shared" si="14"/>
        <v>0</v>
      </c>
      <c r="CQ29" s="442">
        <f t="shared" si="14"/>
        <v>0</v>
      </c>
      <c r="CR29" s="442">
        <f t="shared" si="14"/>
        <v>0</v>
      </c>
      <c r="CS29" s="442">
        <f t="shared" si="14"/>
        <v>0</v>
      </c>
      <c r="CT29" s="442">
        <f t="shared" si="14"/>
        <v>0</v>
      </c>
      <c r="CU29" s="442">
        <f t="shared" si="14"/>
        <v>0</v>
      </c>
      <c r="CV29" s="442">
        <f t="shared" si="14"/>
        <v>0</v>
      </c>
      <c r="CW29" s="442">
        <f t="shared" si="14"/>
        <v>0</v>
      </c>
      <c r="CX29" s="442">
        <f t="shared" si="14"/>
        <v>0</v>
      </c>
      <c r="CY29" s="442">
        <f t="shared" si="14"/>
        <v>0</v>
      </c>
      <c r="CZ29" s="442">
        <f t="shared" si="14"/>
        <v>0</v>
      </c>
      <c r="DA29" s="442">
        <f t="shared" si="14"/>
        <v>0</v>
      </c>
      <c r="DB29" s="442">
        <f t="shared" si="14"/>
        <v>0</v>
      </c>
      <c r="DC29" s="442">
        <f t="shared" si="14"/>
        <v>0</v>
      </c>
      <c r="DD29" s="442">
        <f t="shared" si="14"/>
        <v>0</v>
      </c>
      <c r="DE29" s="442">
        <f t="shared" si="14"/>
        <v>0</v>
      </c>
      <c r="DF29" s="442">
        <f t="shared" si="14"/>
        <v>0</v>
      </c>
    </row>
    <row r="30" spans="1:110" ht="17.100000000000001" customHeight="1">
      <c r="A30" s="404"/>
      <c r="B30" s="402"/>
      <c r="C30" s="415"/>
      <c r="D30" s="415"/>
      <c r="E30" s="415"/>
      <c r="F30" s="402"/>
      <c r="G30" s="404"/>
      <c r="H30" s="408"/>
      <c r="I30" s="433"/>
      <c r="J30" s="402"/>
    </row>
    <row r="31" spans="1:110" ht="30" customHeight="1">
      <c r="A31" s="404"/>
      <c r="B31" s="402"/>
      <c r="C31" s="908" t="s">
        <v>199</v>
      </c>
      <c r="D31" s="908"/>
      <c r="E31" s="908"/>
      <c r="F31" s="908"/>
      <c r="G31" s="466" t="s">
        <v>183</v>
      </c>
      <c r="H31" s="408"/>
      <c r="I31" s="433"/>
      <c r="J31" s="402"/>
    </row>
    <row r="32" spans="1:110" ht="30" customHeight="1" thickBot="1">
      <c r="A32" s="404"/>
      <c r="B32" s="402"/>
      <c r="C32" s="904" t="s">
        <v>690</v>
      </c>
      <c r="D32" s="904"/>
      <c r="E32" s="904"/>
      <c r="F32" s="904"/>
      <c r="G32" s="408" t="s">
        <v>198</v>
      </c>
      <c r="H32" s="408"/>
      <c r="I32" s="404"/>
      <c r="J32" s="402"/>
    </row>
    <row r="33" spans="1:110" ht="30" customHeight="1" thickBot="1">
      <c r="A33" s="404"/>
      <c r="B33" s="402"/>
      <c r="C33" s="898" t="s">
        <v>206</v>
      </c>
      <c r="D33" s="898"/>
      <c r="E33" s="898"/>
      <c r="F33" s="101" t="s">
        <v>183</v>
      </c>
      <c r="G33" s="581">
        <f>--(F33="Yes")</f>
        <v>0</v>
      </c>
      <c r="H33" s="599"/>
      <c r="I33" s="498"/>
      <c r="J33" s="402"/>
    </row>
    <row r="34" spans="1:110" ht="30" customHeight="1" thickBot="1">
      <c r="A34" s="404"/>
      <c r="B34" s="402"/>
      <c r="C34" s="904" t="s">
        <v>691</v>
      </c>
      <c r="D34" s="904"/>
      <c r="E34" s="904"/>
      <c r="F34" s="904"/>
      <c r="G34" s="581"/>
      <c r="H34" s="599">
        <v>0</v>
      </c>
      <c r="I34" s="498"/>
      <c r="J34" s="402"/>
    </row>
    <row r="35" spans="1:110" ht="30" customHeight="1" thickBot="1">
      <c r="A35" s="404"/>
      <c r="B35" s="402"/>
      <c r="C35" s="898" t="s">
        <v>613</v>
      </c>
      <c r="D35" s="898"/>
      <c r="E35" s="898"/>
      <c r="F35" s="101" t="s">
        <v>183</v>
      </c>
      <c r="G35" s="581">
        <f>--(F35="Yes")</f>
        <v>0</v>
      </c>
      <c r="H35" s="599">
        <v>1</v>
      </c>
      <c r="I35" s="498"/>
      <c r="J35" s="402"/>
    </row>
    <row r="36" spans="1:110" ht="30" customHeight="1" thickBot="1">
      <c r="A36" s="404"/>
      <c r="B36" s="402"/>
      <c r="C36" s="904" t="s">
        <v>614</v>
      </c>
      <c r="D36" s="904"/>
      <c r="E36" s="904"/>
      <c r="F36" s="904"/>
      <c r="G36" s="581"/>
      <c r="H36" s="599">
        <v>2</v>
      </c>
      <c r="I36" s="498"/>
      <c r="J36" s="402"/>
      <c r="K36" s="910" t="s">
        <v>719</v>
      </c>
      <c r="L36" s="910"/>
      <c r="M36" s="910"/>
      <c r="N36" s="910"/>
      <c r="O36" s="910"/>
      <c r="P36" s="910"/>
      <c r="Q36" s="910"/>
      <c r="R36" s="910"/>
      <c r="S36" s="910"/>
      <c r="T36" s="910"/>
      <c r="U36" s="910" t="s">
        <v>719</v>
      </c>
      <c r="V36" s="910"/>
      <c r="W36" s="910"/>
      <c r="X36" s="910"/>
      <c r="Y36" s="910"/>
      <c r="Z36" s="910"/>
      <c r="AA36" s="910"/>
      <c r="AB36" s="910"/>
      <c r="AC36" s="910"/>
      <c r="AD36" s="910"/>
      <c r="AE36" s="910" t="s">
        <v>719</v>
      </c>
      <c r="AF36" s="910"/>
      <c r="AG36" s="910"/>
      <c r="AH36" s="910"/>
      <c r="AI36" s="910"/>
      <c r="AJ36" s="910"/>
      <c r="AK36" s="910"/>
      <c r="AL36" s="910"/>
      <c r="AM36" s="910"/>
      <c r="AN36" s="910"/>
      <c r="AO36" s="910" t="s">
        <v>719</v>
      </c>
      <c r="AP36" s="910"/>
      <c r="AQ36" s="910"/>
      <c r="AR36" s="910"/>
      <c r="AS36" s="910"/>
      <c r="AT36" s="910"/>
      <c r="AU36" s="910"/>
      <c r="AV36" s="910"/>
      <c r="AW36" s="910"/>
      <c r="AX36" s="910"/>
      <c r="AY36" s="910" t="s">
        <v>719</v>
      </c>
      <c r="AZ36" s="910"/>
      <c r="BA36" s="910"/>
      <c r="BB36" s="910"/>
      <c r="BC36" s="910"/>
      <c r="BD36" s="910"/>
      <c r="BE36" s="910"/>
      <c r="BF36" s="910"/>
      <c r="BG36" s="910"/>
      <c r="BH36" s="910"/>
      <c r="BI36" s="910" t="s">
        <v>719</v>
      </c>
      <c r="BJ36" s="910"/>
      <c r="BK36" s="910"/>
      <c r="BL36" s="910"/>
      <c r="BM36" s="910"/>
      <c r="BN36" s="910"/>
      <c r="BO36" s="910"/>
      <c r="BP36" s="910"/>
      <c r="BQ36" s="910"/>
      <c r="BR36" s="910"/>
      <c r="BS36" s="910" t="s">
        <v>719</v>
      </c>
      <c r="BT36" s="910"/>
      <c r="BU36" s="910"/>
      <c r="BV36" s="910"/>
      <c r="BW36" s="910"/>
      <c r="BX36" s="910"/>
      <c r="BY36" s="910"/>
      <c r="BZ36" s="910"/>
      <c r="CA36" s="910"/>
      <c r="CB36" s="910"/>
      <c r="CC36" s="910" t="s">
        <v>719</v>
      </c>
      <c r="CD36" s="910"/>
      <c r="CE36" s="910"/>
      <c r="CF36" s="910"/>
      <c r="CG36" s="910"/>
      <c r="CH36" s="910"/>
      <c r="CI36" s="910"/>
      <c r="CJ36" s="910"/>
      <c r="CK36" s="910"/>
      <c r="CL36" s="910"/>
      <c r="CM36" s="910" t="s">
        <v>719</v>
      </c>
      <c r="CN36" s="910"/>
      <c r="CO36" s="910"/>
      <c r="CP36" s="910"/>
      <c r="CQ36" s="910"/>
      <c r="CR36" s="910"/>
      <c r="CS36" s="910"/>
      <c r="CT36" s="910"/>
      <c r="CU36" s="910"/>
      <c r="CV36" s="910"/>
      <c r="CW36" s="910" t="s">
        <v>719</v>
      </c>
      <c r="CX36" s="910"/>
      <c r="CY36" s="910"/>
      <c r="CZ36" s="910"/>
      <c r="DA36" s="910"/>
      <c r="DB36" s="910"/>
      <c r="DC36" s="910"/>
      <c r="DD36" s="910"/>
      <c r="DE36" s="910"/>
      <c r="DF36" s="910"/>
    </row>
    <row r="37" spans="1:110" ht="30" customHeight="1" thickBot="1">
      <c r="A37" s="404"/>
      <c r="B37" s="402"/>
      <c r="C37" s="898" t="s">
        <v>184</v>
      </c>
      <c r="D37" s="898"/>
      <c r="E37" s="898"/>
      <c r="F37" s="101" t="s">
        <v>183</v>
      </c>
      <c r="G37" s="581">
        <f>--(F37="Yes")</f>
        <v>0</v>
      </c>
      <c r="H37" s="599">
        <v>3</v>
      </c>
      <c r="I37" s="605">
        <f>F44</f>
        <v>0</v>
      </c>
      <c r="J37" s="402"/>
      <c r="K37" s="605">
        <f>$I$37</f>
        <v>0</v>
      </c>
      <c r="L37" s="605">
        <f t="shared" ref="L37:BW37" si="15">$I$37</f>
        <v>0</v>
      </c>
      <c r="M37" s="605">
        <f t="shared" si="15"/>
        <v>0</v>
      </c>
      <c r="N37" s="605">
        <f t="shared" si="15"/>
        <v>0</v>
      </c>
      <c r="O37" s="605">
        <f t="shared" si="15"/>
        <v>0</v>
      </c>
      <c r="P37" s="605">
        <f t="shared" si="15"/>
        <v>0</v>
      </c>
      <c r="Q37" s="605">
        <f t="shared" si="15"/>
        <v>0</v>
      </c>
      <c r="R37" s="605">
        <f t="shared" si="15"/>
        <v>0</v>
      </c>
      <c r="S37" s="605">
        <f t="shared" si="15"/>
        <v>0</v>
      </c>
      <c r="T37" s="605">
        <f t="shared" si="15"/>
        <v>0</v>
      </c>
      <c r="U37" s="605">
        <f t="shared" si="15"/>
        <v>0</v>
      </c>
      <c r="V37" s="605">
        <f t="shared" si="15"/>
        <v>0</v>
      </c>
      <c r="W37" s="605">
        <f t="shared" si="15"/>
        <v>0</v>
      </c>
      <c r="X37" s="605">
        <f t="shared" si="15"/>
        <v>0</v>
      </c>
      <c r="Y37" s="605">
        <f t="shared" si="15"/>
        <v>0</v>
      </c>
      <c r="Z37" s="605">
        <f t="shared" si="15"/>
        <v>0</v>
      </c>
      <c r="AA37" s="605">
        <f t="shared" si="15"/>
        <v>0</v>
      </c>
      <c r="AB37" s="605">
        <f t="shared" si="15"/>
        <v>0</v>
      </c>
      <c r="AC37" s="605">
        <f t="shared" si="15"/>
        <v>0</v>
      </c>
      <c r="AD37" s="605">
        <f t="shared" si="15"/>
        <v>0</v>
      </c>
      <c r="AE37" s="605">
        <f t="shared" si="15"/>
        <v>0</v>
      </c>
      <c r="AF37" s="605">
        <f t="shared" si="15"/>
        <v>0</v>
      </c>
      <c r="AG37" s="605">
        <f t="shared" si="15"/>
        <v>0</v>
      </c>
      <c r="AH37" s="605">
        <f t="shared" si="15"/>
        <v>0</v>
      </c>
      <c r="AI37" s="605">
        <f t="shared" si="15"/>
        <v>0</v>
      </c>
      <c r="AJ37" s="605">
        <f t="shared" si="15"/>
        <v>0</v>
      </c>
      <c r="AK37" s="605">
        <f t="shared" si="15"/>
        <v>0</v>
      </c>
      <c r="AL37" s="605">
        <f t="shared" si="15"/>
        <v>0</v>
      </c>
      <c r="AM37" s="605">
        <f t="shared" si="15"/>
        <v>0</v>
      </c>
      <c r="AN37" s="605">
        <f t="shared" si="15"/>
        <v>0</v>
      </c>
      <c r="AO37" s="605">
        <f t="shared" si="15"/>
        <v>0</v>
      </c>
      <c r="AP37" s="605">
        <f t="shared" si="15"/>
        <v>0</v>
      </c>
      <c r="AQ37" s="605">
        <f t="shared" si="15"/>
        <v>0</v>
      </c>
      <c r="AR37" s="605">
        <f t="shared" si="15"/>
        <v>0</v>
      </c>
      <c r="AS37" s="605">
        <f t="shared" si="15"/>
        <v>0</v>
      </c>
      <c r="AT37" s="605">
        <f t="shared" si="15"/>
        <v>0</v>
      </c>
      <c r="AU37" s="605">
        <f t="shared" si="15"/>
        <v>0</v>
      </c>
      <c r="AV37" s="605">
        <f t="shared" si="15"/>
        <v>0</v>
      </c>
      <c r="AW37" s="605">
        <f t="shared" si="15"/>
        <v>0</v>
      </c>
      <c r="AX37" s="605">
        <f t="shared" si="15"/>
        <v>0</v>
      </c>
      <c r="AY37" s="605">
        <f t="shared" si="15"/>
        <v>0</v>
      </c>
      <c r="AZ37" s="605">
        <f t="shared" si="15"/>
        <v>0</v>
      </c>
      <c r="BA37" s="605">
        <f t="shared" si="15"/>
        <v>0</v>
      </c>
      <c r="BB37" s="605">
        <f t="shared" si="15"/>
        <v>0</v>
      </c>
      <c r="BC37" s="605">
        <f t="shared" si="15"/>
        <v>0</v>
      </c>
      <c r="BD37" s="605">
        <f t="shared" si="15"/>
        <v>0</v>
      </c>
      <c r="BE37" s="605">
        <f t="shared" si="15"/>
        <v>0</v>
      </c>
      <c r="BF37" s="605">
        <f t="shared" si="15"/>
        <v>0</v>
      </c>
      <c r="BG37" s="605">
        <f t="shared" si="15"/>
        <v>0</v>
      </c>
      <c r="BH37" s="605">
        <f t="shared" si="15"/>
        <v>0</v>
      </c>
      <c r="BI37" s="605">
        <f t="shared" si="15"/>
        <v>0</v>
      </c>
      <c r="BJ37" s="605">
        <f t="shared" si="15"/>
        <v>0</v>
      </c>
      <c r="BK37" s="605">
        <f t="shared" si="15"/>
        <v>0</v>
      </c>
      <c r="BL37" s="605">
        <f t="shared" si="15"/>
        <v>0</v>
      </c>
      <c r="BM37" s="605">
        <f t="shared" si="15"/>
        <v>0</v>
      </c>
      <c r="BN37" s="605">
        <f t="shared" si="15"/>
        <v>0</v>
      </c>
      <c r="BO37" s="605">
        <f t="shared" si="15"/>
        <v>0</v>
      </c>
      <c r="BP37" s="605">
        <f t="shared" si="15"/>
        <v>0</v>
      </c>
      <c r="BQ37" s="605">
        <f t="shared" si="15"/>
        <v>0</v>
      </c>
      <c r="BR37" s="605">
        <f t="shared" si="15"/>
        <v>0</v>
      </c>
      <c r="BS37" s="605">
        <f t="shared" si="15"/>
        <v>0</v>
      </c>
      <c r="BT37" s="605">
        <f t="shared" si="15"/>
        <v>0</v>
      </c>
      <c r="BU37" s="605">
        <f t="shared" si="15"/>
        <v>0</v>
      </c>
      <c r="BV37" s="605">
        <f t="shared" si="15"/>
        <v>0</v>
      </c>
      <c r="BW37" s="605">
        <f t="shared" si="15"/>
        <v>0</v>
      </c>
      <c r="BX37" s="605">
        <f t="shared" ref="BX37:DF37" si="16">$I$37</f>
        <v>0</v>
      </c>
      <c r="BY37" s="605">
        <f t="shared" si="16"/>
        <v>0</v>
      </c>
      <c r="BZ37" s="605">
        <f t="shared" si="16"/>
        <v>0</v>
      </c>
      <c r="CA37" s="605">
        <f t="shared" si="16"/>
        <v>0</v>
      </c>
      <c r="CB37" s="605">
        <f t="shared" si="16"/>
        <v>0</v>
      </c>
      <c r="CC37" s="605">
        <f t="shared" si="16"/>
        <v>0</v>
      </c>
      <c r="CD37" s="605">
        <f t="shared" si="16"/>
        <v>0</v>
      </c>
      <c r="CE37" s="605">
        <f t="shared" si="16"/>
        <v>0</v>
      </c>
      <c r="CF37" s="605">
        <f t="shared" si="16"/>
        <v>0</v>
      </c>
      <c r="CG37" s="605">
        <f t="shared" si="16"/>
        <v>0</v>
      </c>
      <c r="CH37" s="605">
        <f t="shared" si="16"/>
        <v>0</v>
      </c>
      <c r="CI37" s="605">
        <f t="shared" si="16"/>
        <v>0</v>
      </c>
      <c r="CJ37" s="605">
        <f t="shared" si="16"/>
        <v>0</v>
      </c>
      <c r="CK37" s="605">
        <f t="shared" si="16"/>
        <v>0</v>
      </c>
      <c r="CL37" s="605">
        <f t="shared" si="16"/>
        <v>0</v>
      </c>
      <c r="CM37" s="605">
        <f t="shared" si="16"/>
        <v>0</v>
      </c>
      <c r="CN37" s="605">
        <f t="shared" si="16"/>
        <v>0</v>
      </c>
      <c r="CO37" s="605">
        <f t="shared" si="16"/>
        <v>0</v>
      </c>
      <c r="CP37" s="605">
        <f t="shared" si="16"/>
        <v>0</v>
      </c>
      <c r="CQ37" s="605">
        <f t="shared" si="16"/>
        <v>0</v>
      </c>
      <c r="CR37" s="605">
        <f t="shared" si="16"/>
        <v>0</v>
      </c>
      <c r="CS37" s="605">
        <f t="shared" si="16"/>
        <v>0</v>
      </c>
      <c r="CT37" s="605">
        <f t="shared" si="16"/>
        <v>0</v>
      </c>
      <c r="CU37" s="605">
        <f t="shared" si="16"/>
        <v>0</v>
      </c>
      <c r="CV37" s="605">
        <f t="shared" si="16"/>
        <v>0</v>
      </c>
      <c r="CW37" s="605">
        <f t="shared" si="16"/>
        <v>0</v>
      </c>
      <c r="CX37" s="605">
        <f t="shared" si="16"/>
        <v>0</v>
      </c>
      <c r="CY37" s="605">
        <f t="shared" si="16"/>
        <v>0</v>
      </c>
      <c r="CZ37" s="605">
        <f t="shared" si="16"/>
        <v>0</v>
      </c>
      <c r="DA37" s="605">
        <f t="shared" si="16"/>
        <v>0</v>
      </c>
      <c r="DB37" s="605">
        <f t="shared" si="16"/>
        <v>0</v>
      </c>
      <c r="DC37" s="605">
        <f t="shared" si="16"/>
        <v>0</v>
      </c>
      <c r="DD37" s="605">
        <f t="shared" si="16"/>
        <v>0</v>
      </c>
      <c r="DE37" s="605">
        <f t="shared" si="16"/>
        <v>0</v>
      </c>
      <c r="DF37" s="605">
        <f t="shared" si="16"/>
        <v>0</v>
      </c>
    </row>
    <row r="38" spans="1:110" ht="30" customHeight="1" thickBot="1">
      <c r="A38" s="404"/>
      <c r="B38" s="402"/>
      <c r="C38" s="904" t="s">
        <v>615</v>
      </c>
      <c r="D38" s="904"/>
      <c r="E38" s="904"/>
      <c r="F38" s="904"/>
      <c r="G38" s="581"/>
      <c r="H38" s="599">
        <v>4</v>
      </c>
      <c r="I38" s="498"/>
      <c r="J38" s="402"/>
    </row>
    <row r="39" spans="1:110" ht="30" customHeight="1" thickBot="1">
      <c r="A39" s="404"/>
      <c r="B39" s="402"/>
      <c r="C39" s="898" t="s">
        <v>185</v>
      </c>
      <c r="D39" s="898"/>
      <c r="E39" s="898"/>
      <c r="F39" s="101" t="s">
        <v>183</v>
      </c>
      <c r="G39" s="581">
        <f>--(F39="Yes")</f>
        <v>0</v>
      </c>
      <c r="H39" s="599">
        <v>5</v>
      </c>
      <c r="I39" s="498"/>
      <c r="J39" s="402"/>
    </row>
    <row r="40" spans="1:110" ht="30" customHeight="1">
      <c r="A40" s="404"/>
      <c r="B40" s="402"/>
      <c r="C40" s="606" t="s">
        <v>692</v>
      </c>
      <c r="D40" s="607"/>
      <c r="E40" s="607"/>
      <c r="F40" s="607"/>
      <c r="G40" s="466"/>
      <c r="H40" s="599"/>
      <c r="I40" s="498"/>
      <c r="J40" s="402"/>
    </row>
    <row r="41" spans="1:110" ht="30" customHeight="1" thickBot="1">
      <c r="A41" s="404"/>
      <c r="B41" s="402"/>
      <c r="C41" s="904" t="s">
        <v>616</v>
      </c>
      <c r="D41" s="904"/>
      <c r="E41" s="904"/>
      <c r="F41" s="904"/>
      <c r="G41" s="466"/>
      <c r="H41" s="599"/>
      <c r="I41" s="498"/>
      <c r="J41" s="402"/>
    </row>
    <row r="42" spans="1:110" ht="30" customHeight="1" thickBot="1">
      <c r="A42" s="404"/>
      <c r="B42" s="402"/>
      <c r="C42" s="898" t="s">
        <v>715</v>
      </c>
      <c r="D42" s="898"/>
      <c r="E42" s="898"/>
      <c r="F42" s="101" t="s">
        <v>183</v>
      </c>
      <c r="G42" s="581">
        <f>--(F42="Yes")</f>
        <v>0</v>
      </c>
      <c r="H42" s="599"/>
      <c r="I42" s="498"/>
      <c r="J42" s="402"/>
    </row>
    <row r="43" spans="1:110" ht="12" customHeight="1">
      <c r="A43" s="404"/>
      <c r="B43" s="402"/>
      <c r="C43" s="909" t="s">
        <v>186</v>
      </c>
      <c r="D43" s="909"/>
      <c r="E43" s="909"/>
      <c r="F43" s="608">
        <f>ROUND(G43,2)</f>
        <v>0</v>
      </c>
      <c r="G43" s="589"/>
      <c r="H43" s="599"/>
      <c r="I43" s="498"/>
      <c r="J43" s="402"/>
    </row>
    <row r="44" spans="1:110" ht="36" customHeight="1">
      <c r="A44" s="404"/>
      <c r="B44" s="402"/>
      <c r="C44" s="402"/>
      <c r="D44" s="402"/>
      <c r="E44" s="609" t="s">
        <v>579</v>
      </c>
      <c r="F44" s="610">
        <f>SUM(G33:G42)</f>
        <v>0</v>
      </c>
      <c r="G44" s="404"/>
      <c r="H44" s="408"/>
      <c r="I44" s="399"/>
      <c r="J44" s="402"/>
    </row>
    <row r="45" spans="1:110" ht="27" customHeight="1">
      <c r="A45" s="404"/>
      <c r="B45" s="738" t="str">
        <f>Weighting!C49</f>
        <v>EC 6.0</v>
      </c>
      <c r="C45" s="907" t="s">
        <v>84</v>
      </c>
      <c r="D45" s="907"/>
      <c r="E45" s="907"/>
      <c r="F45" s="588" t="s">
        <v>170</v>
      </c>
      <c r="G45" s="404"/>
      <c r="H45" s="611">
        <f>H55*$G$76</f>
        <v>0</v>
      </c>
      <c r="I45" s="399"/>
      <c r="J45" s="402"/>
      <c r="K45" s="442">
        <f t="shared" ref="K45:AP45" si="17">K50*$G$76</f>
        <v>0</v>
      </c>
      <c r="L45" s="442">
        <f t="shared" si="17"/>
        <v>0</v>
      </c>
      <c r="M45" s="442">
        <f t="shared" si="17"/>
        <v>0</v>
      </c>
      <c r="N45" s="442">
        <f t="shared" si="17"/>
        <v>0</v>
      </c>
      <c r="O45" s="442">
        <f t="shared" si="17"/>
        <v>0</v>
      </c>
      <c r="P45" s="442">
        <f t="shared" si="17"/>
        <v>0</v>
      </c>
      <c r="Q45" s="442">
        <f t="shared" si="17"/>
        <v>0</v>
      </c>
      <c r="R45" s="442">
        <f t="shared" si="17"/>
        <v>0</v>
      </c>
      <c r="S45" s="442">
        <f t="shared" si="17"/>
        <v>0</v>
      </c>
      <c r="T45" s="442">
        <f t="shared" si="17"/>
        <v>0</v>
      </c>
      <c r="U45" s="442">
        <f t="shared" si="17"/>
        <v>0</v>
      </c>
      <c r="V45" s="442">
        <f t="shared" si="17"/>
        <v>0</v>
      </c>
      <c r="W45" s="442">
        <f t="shared" si="17"/>
        <v>0</v>
      </c>
      <c r="X45" s="442">
        <f t="shared" si="17"/>
        <v>0</v>
      </c>
      <c r="Y45" s="442">
        <f t="shared" si="17"/>
        <v>0</v>
      </c>
      <c r="Z45" s="442">
        <f t="shared" si="17"/>
        <v>0</v>
      </c>
      <c r="AA45" s="442">
        <f t="shared" si="17"/>
        <v>0</v>
      </c>
      <c r="AB45" s="442">
        <f t="shared" si="17"/>
        <v>0</v>
      </c>
      <c r="AC45" s="442">
        <f t="shared" si="17"/>
        <v>0</v>
      </c>
      <c r="AD45" s="442">
        <f t="shared" si="17"/>
        <v>0</v>
      </c>
      <c r="AE45" s="442">
        <f t="shared" si="17"/>
        <v>0</v>
      </c>
      <c r="AF45" s="442">
        <f t="shared" si="17"/>
        <v>0</v>
      </c>
      <c r="AG45" s="442">
        <f t="shared" si="17"/>
        <v>0</v>
      </c>
      <c r="AH45" s="442">
        <f t="shared" si="17"/>
        <v>0</v>
      </c>
      <c r="AI45" s="442">
        <f t="shared" si="17"/>
        <v>0</v>
      </c>
      <c r="AJ45" s="442">
        <f t="shared" si="17"/>
        <v>0</v>
      </c>
      <c r="AK45" s="442">
        <f t="shared" si="17"/>
        <v>0</v>
      </c>
      <c r="AL45" s="442">
        <f t="shared" si="17"/>
        <v>0</v>
      </c>
      <c r="AM45" s="442">
        <f t="shared" si="17"/>
        <v>0</v>
      </c>
      <c r="AN45" s="442">
        <f t="shared" si="17"/>
        <v>0</v>
      </c>
      <c r="AO45" s="442">
        <f t="shared" si="17"/>
        <v>0</v>
      </c>
      <c r="AP45" s="442">
        <f t="shared" si="17"/>
        <v>0</v>
      </c>
      <c r="AQ45" s="442">
        <f t="shared" ref="AQ45:BV45" si="18">AQ50*$G$76</f>
        <v>0</v>
      </c>
      <c r="AR45" s="442">
        <f t="shared" si="18"/>
        <v>0</v>
      </c>
      <c r="AS45" s="442">
        <f t="shared" si="18"/>
        <v>0</v>
      </c>
      <c r="AT45" s="442">
        <f t="shared" si="18"/>
        <v>0</v>
      </c>
      <c r="AU45" s="442">
        <f t="shared" si="18"/>
        <v>0</v>
      </c>
      <c r="AV45" s="442">
        <f t="shared" si="18"/>
        <v>0</v>
      </c>
      <c r="AW45" s="442">
        <f t="shared" si="18"/>
        <v>0</v>
      </c>
      <c r="AX45" s="442">
        <f t="shared" si="18"/>
        <v>0</v>
      </c>
      <c r="AY45" s="442">
        <f t="shared" si="18"/>
        <v>0</v>
      </c>
      <c r="AZ45" s="442">
        <f t="shared" si="18"/>
        <v>0</v>
      </c>
      <c r="BA45" s="442">
        <f t="shared" si="18"/>
        <v>0</v>
      </c>
      <c r="BB45" s="442">
        <f t="shared" si="18"/>
        <v>0</v>
      </c>
      <c r="BC45" s="442">
        <f t="shared" si="18"/>
        <v>0</v>
      </c>
      <c r="BD45" s="442">
        <f t="shared" si="18"/>
        <v>0</v>
      </c>
      <c r="BE45" s="442">
        <f t="shared" si="18"/>
        <v>0</v>
      </c>
      <c r="BF45" s="442">
        <f t="shared" si="18"/>
        <v>0</v>
      </c>
      <c r="BG45" s="442">
        <f t="shared" si="18"/>
        <v>0</v>
      </c>
      <c r="BH45" s="442">
        <f t="shared" si="18"/>
        <v>0</v>
      </c>
      <c r="BI45" s="442">
        <f t="shared" si="18"/>
        <v>0</v>
      </c>
      <c r="BJ45" s="442">
        <f t="shared" si="18"/>
        <v>0</v>
      </c>
      <c r="BK45" s="442">
        <f t="shared" si="18"/>
        <v>0</v>
      </c>
      <c r="BL45" s="442">
        <f t="shared" si="18"/>
        <v>0</v>
      </c>
      <c r="BM45" s="442">
        <f t="shared" si="18"/>
        <v>0</v>
      </c>
      <c r="BN45" s="442">
        <f t="shared" si="18"/>
        <v>0</v>
      </c>
      <c r="BO45" s="442">
        <f t="shared" si="18"/>
        <v>0</v>
      </c>
      <c r="BP45" s="442">
        <f t="shared" si="18"/>
        <v>0</v>
      </c>
      <c r="BQ45" s="442">
        <f t="shared" si="18"/>
        <v>0</v>
      </c>
      <c r="BR45" s="442">
        <f t="shared" si="18"/>
        <v>0</v>
      </c>
      <c r="BS45" s="442">
        <f t="shared" si="18"/>
        <v>0</v>
      </c>
      <c r="BT45" s="442">
        <f t="shared" si="18"/>
        <v>0</v>
      </c>
      <c r="BU45" s="442">
        <f t="shared" si="18"/>
        <v>0</v>
      </c>
      <c r="BV45" s="442">
        <f t="shared" si="18"/>
        <v>0</v>
      </c>
      <c r="BW45" s="442">
        <f t="shared" ref="BW45:DF45" si="19">BW50*$G$76</f>
        <v>0</v>
      </c>
      <c r="BX45" s="442">
        <f t="shared" si="19"/>
        <v>0</v>
      </c>
      <c r="BY45" s="442">
        <f t="shared" si="19"/>
        <v>0</v>
      </c>
      <c r="BZ45" s="442">
        <f t="shared" si="19"/>
        <v>0</v>
      </c>
      <c r="CA45" s="442">
        <f t="shared" si="19"/>
        <v>0</v>
      </c>
      <c r="CB45" s="442">
        <f t="shared" si="19"/>
        <v>0</v>
      </c>
      <c r="CC45" s="442">
        <f t="shared" si="19"/>
        <v>0</v>
      </c>
      <c r="CD45" s="442">
        <f t="shared" si="19"/>
        <v>0</v>
      </c>
      <c r="CE45" s="442">
        <f t="shared" si="19"/>
        <v>0</v>
      </c>
      <c r="CF45" s="442">
        <f t="shared" si="19"/>
        <v>0</v>
      </c>
      <c r="CG45" s="442">
        <f t="shared" si="19"/>
        <v>0</v>
      </c>
      <c r="CH45" s="442">
        <f t="shared" si="19"/>
        <v>0</v>
      </c>
      <c r="CI45" s="442">
        <f t="shared" si="19"/>
        <v>0</v>
      </c>
      <c r="CJ45" s="442">
        <f t="shared" si="19"/>
        <v>0</v>
      </c>
      <c r="CK45" s="442">
        <f t="shared" si="19"/>
        <v>0</v>
      </c>
      <c r="CL45" s="442">
        <f t="shared" si="19"/>
        <v>0</v>
      </c>
      <c r="CM45" s="442">
        <f t="shared" si="19"/>
        <v>0</v>
      </c>
      <c r="CN45" s="442">
        <f t="shared" si="19"/>
        <v>0</v>
      </c>
      <c r="CO45" s="442">
        <f t="shared" si="19"/>
        <v>0</v>
      </c>
      <c r="CP45" s="442">
        <f t="shared" si="19"/>
        <v>0</v>
      </c>
      <c r="CQ45" s="442">
        <f t="shared" si="19"/>
        <v>0</v>
      </c>
      <c r="CR45" s="442">
        <f t="shared" si="19"/>
        <v>0</v>
      </c>
      <c r="CS45" s="442">
        <f t="shared" si="19"/>
        <v>0</v>
      </c>
      <c r="CT45" s="442">
        <f t="shared" si="19"/>
        <v>0</v>
      </c>
      <c r="CU45" s="442">
        <f t="shared" si="19"/>
        <v>0</v>
      </c>
      <c r="CV45" s="442">
        <f t="shared" si="19"/>
        <v>0</v>
      </c>
      <c r="CW45" s="442">
        <f t="shared" si="19"/>
        <v>0</v>
      </c>
      <c r="CX45" s="442">
        <f t="shared" si="19"/>
        <v>0</v>
      </c>
      <c r="CY45" s="442">
        <f t="shared" si="19"/>
        <v>0</v>
      </c>
      <c r="CZ45" s="442">
        <f t="shared" si="19"/>
        <v>0</v>
      </c>
      <c r="DA45" s="442">
        <f t="shared" si="19"/>
        <v>0</v>
      </c>
      <c r="DB45" s="442">
        <f t="shared" si="19"/>
        <v>0</v>
      </c>
      <c r="DC45" s="442">
        <f t="shared" si="19"/>
        <v>0</v>
      </c>
      <c r="DD45" s="442">
        <f t="shared" si="19"/>
        <v>0</v>
      </c>
      <c r="DE45" s="442">
        <f t="shared" si="19"/>
        <v>0</v>
      </c>
      <c r="DF45" s="442">
        <f t="shared" si="19"/>
        <v>0</v>
      </c>
    </row>
    <row r="46" spans="1:110" ht="18" customHeight="1">
      <c r="A46" s="404"/>
      <c r="B46" s="443"/>
      <c r="C46" s="894"/>
      <c r="D46" s="894"/>
      <c r="E46" s="894"/>
      <c r="F46" s="404"/>
      <c r="G46" s="404"/>
      <c r="H46" s="408"/>
      <c r="I46" s="398"/>
      <c r="J46" s="402"/>
      <c r="K46" s="423"/>
      <c r="L46" s="423"/>
      <c r="O46" s="423"/>
      <c r="U46" s="423"/>
      <c r="V46" s="423"/>
      <c r="Y46" s="423"/>
      <c r="AE46" s="423"/>
      <c r="AF46" s="423"/>
      <c r="AI46" s="423"/>
      <c r="AO46" s="423"/>
      <c r="AP46" s="423"/>
      <c r="AS46" s="423"/>
      <c r="AY46" s="423"/>
      <c r="AZ46" s="423"/>
      <c r="BC46" s="423"/>
      <c r="BI46" s="423"/>
      <c r="BJ46" s="423"/>
      <c r="BM46" s="423"/>
      <c r="BS46" s="423"/>
      <c r="BT46" s="423"/>
      <c r="BW46" s="423"/>
      <c r="CC46" s="423"/>
      <c r="CD46" s="423"/>
      <c r="CG46" s="423"/>
      <c r="CM46" s="423"/>
      <c r="CN46" s="423"/>
      <c r="CQ46" s="423"/>
      <c r="CW46" s="423"/>
      <c r="CX46" s="423"/>
      <c r="DA46" s="423"/>
    </row>
    <row r="47" spans="1:110" s="401" customFormat="1" ht="30" customHeight="1" thickBot="1">
      <c r="A47" s="398"/>
      <c r="B47" s="612" t="s">
        <v>187</v>
      </c>
      <c r="C47" s="903" t="s">
        <v>188</v>
      </c>
      <c r="D47" s="903"/>
      <c r="E47" s="903"/>
      <c r="F47" s="613" t="s">
        <v>580</v>
      </c>
      <c r="G47" s="614"/>
      <c r="H47" s="595"/>
      <c r="I47" s="398"/>
      <c r="J47" s="399"/>
      <c r="K47" s="400"/>
      <c r="L47" s="400"/>
      <c r="O47" s="400"/>
      <c r="U47" s="400"/>
      <c r="V47" s="400"/>
      <c r="Y47" s="400"/>
      <c r="AE47" s="400"/>
      <c r="AF47" s="400"/>
      <c r="AI47" s="400"/>
      <c r="AO47" s="400"/>
      <c r="AP47" s="400"/>
      <c r="AS47" s="400"/>
      <c r="AY47" s="400"/>
      <c r="AZ47" s="400"/>
      <c r="BC47" s="400"/>
      <c r="BI47" s="400"/>
      <c r="BJ47" s="400"/>
      <c r="BM47" s="400"/>
      <c r="BS47" s="400"/>
      <c r="BT47" s="400"/>
      <c r="BW47" s="400"/>
      <c r="CC47" s="400"/>
      <c r="CD47" s="400"/>
      <c r="CG47" s="400"/>
      <c r="CM47" s="400"/>
      <c r="CN47" s="400"/>
      <c r="CQ47" s="400"/>
      <c r="CW47" s="400"/>
      <c r="CX47" s="400"/>
      <c r="DA47" s="400"/>
    </row>
    <row r="48" spans="1:110" s="401" customFormat="1" ht="30" customHeight="1" thickBot="1">
      <c r="A48" s="398"/>
      <c r="B48" s="615">
        <v>1</v>
      </c>
      <c r="C48" s="912" t="s">
        <v>735</v>
      </c>
      <c r="D48" s="912"/>
      <c r="E48" s="912"/>
      <c r="F48" s="397" t="s">
        <v>68</v>
      </c>
      <c r="G48" s="730" t="str">
        <f>IFERROR(VLOOKUP(F48,B95:C96,2,FALSE),"0" )</f>
        <v>0</v>
      </c>
      <c r="H48" s="731"/>
      <c r="I48" s="398"/>
      <c r="J48" s="466">
        <v>0</v>
      </c>
      <c r="K48" s="400"/>
      <c r="L48" s="400"/>
      <c r="O48" s="400"/>
      <c r="U48" s="400"/>
      <c r="V48" s="400"/>
      <c r="Y48" s="400"/>
      <c r="AE48" s="400"/>
      <c r="AF48" s="400"/>
      <c r="AI48" s="400"/>
      <c r="AO48" s="400"/>
      <c r="AP48" s="400"/>
      <c r="AS48" s="400"/>
      <c r="AY48" s="400"/>
      <c r="AZ48" s="400"/>
      <c r="BC48" s="400"/>
      <c r="BI48" s="400"/>
      <c r="BJ48" s="400"/>
      <c r="BM48" s="400"/>
      <c r="BS48" s="400"/>
      <c r="BT48" s="400"/>
      <c r="BW48" s="400"/>
      <c r="CC48" s="400"/>
      <c r="CD48" s="400"/>
      <c r="CG48" s="400"/>
      <c r="CM48" s="400"/>
      <c r="CN48" s="400"/>
      <c r="CQ48" s="400"/>
      <c r="CW48" s="400"/>
      <c r="CX48" s="400"/>
      <c r="DA48" s="400"/>
    </row>
    <row r="49" spans="1:110" s="401" customFormat="1" ht="30" customHeight="1" thickBot="1">
      <c r="A49" s="398"/>
      <c r="B49" s="618">
        <v>2</v>
      </c>
      <c r="C49" s="897" t="s">
        <v>736</v>
      </c>
      <c r="D49" s="897"/>
      <c r="E49" s="897"/>
      <c r="F49" s="397" t="s">
        <v>68</v>
      </c>
      <c r="G49" s="730" t="str">
        <f>IFERROR(VLOOKUP(F49,B95:C96,2,FALSE),"0" )</f>
        <v>0</v>
      </c>
      <c r="H49" s="731"/>
      <c r="I49" s="619"/>
      <c r="J49" s="466">
        <v>1</v>
      </c>
      <c r="K49" s="910" t="s">
        <v>719</v>
      </c>
      <c r="L49" s="910"/>
      <c r="M49" s="910"/>
      <c r="N49" s="910"/>
      <c r="O49" s="910"/>
      <c r="P49" s="910"/>
      <c r="Q49" s="910"/>
      <c r="R49" s="910"/>
      <c r="S49" s="910"/>
      <c r="T49" s="910"/>
      <c r="U49" s="910" t="s">
        <v>719</v>
      </c>
      <c r="V49" s="910"/>
      <c r="W49" s="910"/>
      <c r="X49" s="910"/>
      <c r="Y49" s="910"/>
      <c r="Z49" s="910"/>
      <c r="AA49" s="910"/>
      <c r="AB49" s="910"/>
      <c r="AC49" s="910"/>
      <c r="AD49" s="910"/>
      <c r="AE49" s="910" t="s">
        <v>719</v>
      </c>
      <c r="AF49" s="910"/>
      <c r="AG49" s="910"/>
      <c r="AH49" s="910"/>
      <c r="AI49" s="910"/>
      <c r="AJ49" s="910"/>
      <c r="AK49" s="910"/>
      <c r="AL49" s="910"/>
      <c r="AM49" s="910"/>
      <c r="AN49" s="910"/>
      <c r="AO49" s="910" t="s">
        <v>719</v>
      </c>
      <c r="AP49" s="910"/>
      <c r="AQ49" s="910"/>
      <c r="AR49" s="910"/>
      <c r="AS49" s="910"/>
      <c r="AT49" s="910"/>
      <c r="AU49" s="910"/>
      <c r="AV49" s="910"/>
      <c r="AW49" s="910"/>
      <c r="AX49" s="910"/>
      <c r="AY49" s="910" t="s">
        <v>719</v>
      </c>
      <c r="AZ49" s="910"/>
      <c r="BA49" s="910"/>
      <c r="BB49" s="910"/>
      <c r="BC49" s="910"/>
      <c r="BD49" s="910"/>
      <c r="BE49" s="910"/>
      <c r="BF49" s="910"/>
      <c r="BG49" s="910"/>
      <c r="BH49" s="910"/>
      <c r="BI49" s="910" t="s">
        <v>719</v>
      </c>
      <c r="BJ49" s="910"/>
      <c r="BK49" s="910"/>
      <c r="BL49" s="910"/>
      <c r="BM49" s="910"/>
      <c r="BN49" s="910"/>
      <c r="BO49" s="910"/>
      <c r="BP49" s="910"/>
      <c r="BQ49" s="910"/>
      <c r="BR49" s="910"/>
      <c r="BS49" s="910" t="s">
        <v>719</v>
      </c>
      <c r="BT49" s="910"/>
      <c r="BU49" s="910"/>
      <c r="BV49" s="910"/>
      <c r="BW49" s="910"/>
      <c r="BX49" s="910"/>
      <c r="BY49" s="910"/>
      <c r="BZ49" s="910"/>
      <c r="CA49" s="910"/>
      <c r="CB49" s="910"/>
      <c r="CC49" s="910" t="s">
        <v>719</v>
      </c>
      <c r="CD49" s="910"/>
      <c r="CE49" s="910"/>
      <c r="CF49" s="910"/>
      <c r="CG49" s="910"/>
      <c r="CH49" s="910"/>
      <c r="CI49" s="910"/>
      <c r="CJ49" s="910"/>
      <c r="CK49" s="910"/>
      <c r="CL49" s="910"/>
      <c r="CM49" s="910" t="s">
        <v>719</v>
      </c>
      <c r="CN49" s="910"/>
      <c r="CO49" s="910"/>
      <c r="CP49" s="910"/>
      <c r="CQ49" s="910"/>
      <c r="CR49" s="910"/>
      <c r="CS49" s="910"/>
      <c r="CT49" s="910"/>
      <c r="CU49" s="910"/>
      <c r="CV49" s="910"/>
      <c r="CW49" s="910" t="s">
        <v>719</v>
      </c>
      <c r="CX49" s="910"/>
      <c r="CY49" s="910"/>
      <c r="CZ49" s="910"/>
      <c r="DA49" s="910"/>
      <c r="DB49" s="910"/>
      <c r="DC49" s="910"/>
      <c r="DD49" s="910"/>
      <c r="DE49" s="910"/>
      <c r="DF49" s="910"/>
    </row>
    <row r="50" spans="1:110" s="401" customFormat="1" ht="30" customHeight="1" thickBot="1">
      <c r="A50" s="398"/>
      <c r="B50" s="618">
        <v>3</v>
      </c>
      <c r="C50" s="897" t="s">
        <v>737</v>
      </c>
      <c r="D50" s="897"/>
      <c r="E50" s="897"/>
      <c r="F50" s="397" t="s">
        <v>68</v>
      </c>
      <c r="G50" s="730" t="str">
        <f>IFERROR(VLOOKUP(F50,B95:C96,2,FALSE),"0" )</f>
        <v>0</v>
      </c>
      <c r="H50" s="731"/>
      <c r="I50" s="736">
        <f>SUM(G48:G54)</f>
        <v>0</v>
      </c>
      <c r="J50" s="500">
        <v>2</v>
      </c>
      <c r="K50" s="733">
        <f>$I$50</f>
        <v>0</v>
      </c>
      <c r="L50" s="733">
        <f t="shared" ref="L50:BW50" si="20">$I$50</f>
        <v>0</v>
      </c>
      <c r="M50" s="733">
        <f t="shared" si="20"/>
        <v>0</v>
      </c>
      <c r="N50" s="733">
        <f t="shared" si="20"/>
        <v>0</v>
      </c>
      <c r="O50" s="733">
        <f t="shared" si="20"/>
        <v>0</v>
      </c>
      <c r="P50" s="733">
        <f t="shared" si="20"/>
        <v>0</v>
      </c>
      <c r="Q50" s="733">
        <f t="shared" si="20"/>
        <v>0</v>
      </c>
      <c r="R50" s="733">
        <f t="shared" si="20"/>
        <v>0</v>
      </c>
      <c r="S50" s="733">
        <f t="shared" si="20"/>
        <v>0</v>
      </c>
      <c r="T50" s="733">
        <f t="shared" si="20"/>
        <v>0</v>
      </c>
      <c r="U50" s="733">
        <f t="shared" si="20"/>
        <v>0</v>
      </c>
      <c r="V50" s="733">
        <f t="shared" si="20"/>
        <v>0</v>
      </c>
      <c r="W50" s="733">
        <f t="shared" si="20"/>
        <v>0</v>
      </c>
      <c r="X50" s="733">
        <f t="shared" si="20"/>
        <v>0</v>
      </c>
      <c r="Y50" s="733">
        <f t="shared" si="20"/>
        <v>0</v>
      </c>
      <c r="Z50" s="733">
        <f t="shared" si="20"/>
        <v>0</v>
      </c>
      <c r="AA50" s="733">
        <f t="shared" si="20"/>
        <v>0</v>
      </c>
      <c r="AB50" s="733">
        <f t="shared" si="20"/>
        <v>0</v>
      </c>
      <c r="AC50" s="733">
        <f t="shared" si="20"/>
        <v>0</v>
      </c>
      <c r="AD50" s="733">
        <f t="shared" si="20"/>
        <v>0</v>
      </c>
      <c r="AE50" s="733">
        <f t="shared" si="20"/>
        <v>0</v>
      </c>
      <c r="AF50" s="733">
        <f t="shared" si="20"/>
        <v>0</v>
      </c>
      <c r="AG50" s="733">
        <f t="shared" si="20"/>
        <v>0</v>
      </c>
      <c r="AH50" s="733">
        <f t="shared" si="20"/>
        <v>0</v>
      </c>
      <c r="AI50" s="733">
        <f t="shared" si="20"/>
        <v>0</v>
      </c>
      <c r="AJ50" s="733">
        <f t="shared" si="20"/>
        <v>0</v>
      </c>
      <c r="AK50" s="733">
        <f t="shared" si="20"/>
        <v>0</v>
      </c>
      <c r="AL50" s="733">
        <f t="shared" si="20"/>
        <v>0</v>
      </c>
      <c r="AM50" s="733">
        <f t="shared" si="20"/>
        <v>0</v>
      </c>
      <c r="AN50" s="733">
        <f t="shared" si="20"/>
        <v>0</v>
      </c>
      <c r="AO50" s="733">
        <f t="shared" si="20"/>
        <v>0</v>
      </c>
      <c r="AP50" s="733">
        <f t="shared" si="20"/>
        <v>0</v>
      </c>
      <c r="AQ50" s="733">
        <f t="shared" si="20"/>
        <v>0</v>
      </c>
      <c r="AR50" s="733">
        <f t="shared" si="20"/>
        <v>0</v>
      </c>
      <c r="AS50" s="733">
        <f t="shared" si="20"/>
        <v>0</v>
      </c>
      <c r="AT50" s="733">
        <f t="shared" si="20"/>
        <v>0</v>
      </c>
      <c r="AU50" s="733">
        <f t="shared" si="20"/>
        <v>0</v>
      </c>
      <c r="AV50" s="733">
        <f t="shared" si="20"/>
        <v>0</v>
      </c>
      <c r="AW50" s="733">
        <f t="shared" si="20"/>
        <v>0</v>
      </c>
      <c r="AX50" s="733">
        <f t="shared" si="20"/>
        <v>0</v>
      </c>
      <c r="AY50" s="733">
        <f t="shared" si="20"/>
        <v>0</v>
      </c>
      <c r="AZ50" s="733">
        <f t="shared" si="20"/>
        <v>0</v>
      </c>
      <c r="BA50" s="733">
        <f t="shared" si="20"/>
        <v>0</v>
      </c>
      <c r="BB50" s="733">
        <f t="shared" si="20"/>
        <v>0</v>
      </c>
      <c r="BC50" s="733">
        <f t="shared" si="20"/>
        <v>0</v>
      </c>
      <c r="BD50" s="733">
        <f t="shared" si="20"/>
        <v>0</v>
      </c>
      <c r="BE50" s="733">
        <f t="shared" si="20"/>
        <v>0</v>
      </c>
      <c r="BF50" s="733">
        <f t="shared" si="20"/>
        <v>0</v>
      </c>
      <c r="BG50" s="733">
        <f t="shared" si="20"/>
        <v>0</v>
      </c>
      <c r="BH50" s="733">
        <f t="shared" si="20"/>
        <v>0</v>
      </c>
      <c r="BI50" s="733">
        <f t="shared" si="20"/>
        <v>0</v>
      </c>
      <c r="BJ50" s="733">
        <f t="shared" si="20"/>
        <v>0</v>
      </c>
      <c r="BK50" s="733">
        <f t="shared" si="20"/>
        <v>0</v>
      </c>
      <c r="BL50" s="733">
        <f t="shared" si="20"/>
        <v>0</v>
      </c>
      <c r="BM50" s="733">
        <f t="shared" si="20"/>
        <v>0</v>
      </c>
      <c r="BN50" s="733">
        <f t="shared" si="20"/>
        <v>0</v>
      </c>
      <c r="BO50" s="733">
        <f t="shared" si="20"/>
        <v>0</v>
      </c>
      <c r="BP50" s="733">
        <f t="shared" si="20"/>
        <v>0</v>
      </c>
      <c r="BQ50" s="733">
        <f t="shared" si="20"/>
        <v>0</v>
      </c>
      <c r="BR50" s="733">
        <f t="shared" si="20"/>
        <v>0</v>
      </c>
      <c r="BS50" s="733">
        <f t="shared" si="20"/>
        <v>0</v>
      </c>
      <c r="BT50" s="733">
        <f t="shared" si="20"/>
        <v>0</v>
      </c>
      <c r="BU50" s="733">
        <f t="shared" si="20"/>
        <v>0</v>
      </c>
      <c r="BV50" s="733">
        <f t="shared" si="20"/>
        <v>0</v>
      </c>
      <c r="BW50" s="733">
        <f t="shared" si="20"/>
        <v>0</v>
      </c>
      <c r="BX50" s="733">
        <f t="shared" ref="BX50:DF50" si="21">$I$50</f>
        <v>0</v>
      </c>
      <c r="BY50" s="733">
        <f t="shared" si="21"/>
        <v>0</v>
      </c>
      <c r="BZ50" s="605">
        <f t="shared" si="21"/>
        <v>0</v>
      </c>
      <c r="CA50" s="605">
        <f t="shared" si="21"/>
        <v>0</v>
      </c>
      <c r="CB50" s="605">
        <f t="shared" si="21"/>
        <v>0</v>
      </c>
      <c r="CC50" s="605">
        <f t="shared" si="21"/>
        <v>0</v>
      </c>
      <c r="CD50" s="605">
        <f t="shared" si="21"/>
        <v>0</v>
      </c>
      <c r="CE50" s="605">
        <f t="shared" si="21"/>
        <v>0</v>
      </c>
      <c r="CF50" s="605">
        <f t="shared" si="21"/>
        <v>0</v>
      </c>
      <c r="CG50" s="605">
        <f t="shared" si="21"/>
        <v>0</v>
      </c>
      <c r="CH50" s="605">
        <f t="shared" si="21"/>
        <v>0</v>
      </c>
      <c r="CI50" s="605">
        <f t="shared" si="21"/>
        <v>0</v>
      </c>
      <c r="CJ50" s="605">
        <f t="shared" si="21"/>
        <v>0</v>
      </c>
      <c r="CK50" s="605">
        <f t="shared" si="21"/>
        <v>0</v>
      </c>
      <c r="CL50" s="605">
        <f t="shared" si="21"/>
        <v>0</v>
      </c>
      <c r="CM50" s="605">
        <f t="shared" si="21"/>
        <v>0</v>
      </c>
      <c r="CN50" s="605">
        <f t="shared" si="21"/>
        <v>0</v>
      </c>
      <c r="CO50" s="605">
        <f t="shared" si="21"/>
        <v>0</v>
      </c>
      <c r="CP50" s="605">
        <f t="shared" si="21"/>
        <v>0</v>
      </c>
      <c r="CQ50" s="605">
        <f t="shared" si="21"/>
        <v>0</v>
      </c>
      <c r="CR50" s="605">
        <f t="shared" si="21"/>
        <v>0</v>
      </c>
      <c r="CS50" s="605">
        <f t="shared" si="21"/>
        <v>0</v>
      </c>
      <c r="CT50" s="605">
        <f t="shared" si="21"/>
        <v>0</v>
      </c>
      <c r="CU50" s="605">
        <f t="shared" si="21"/>
        <v>0</v>
      </c>
      <c r="CV50" s="605">
        <f t="shared" si="21"/>
        <v>0</v>
      </c>
      <c r="CW50" s="605">
        <f t="shared" si="21"/>
        <v>0</v>
      </c>
      <c r="CX50" s="605">
        <f t="shared" si="21"/>
        <v>0</v>
      </c>
      <c r="CY50" s="605">
        <f t="shared" si="21"/>
        <v>0</v>
      </c>
      <c r="CZ50" s="605">
        <f t="shared" si="21"/>
        <v>0</v>
      </c>
      <c r="DA50" s="605">
        <f t="shared" si="21"/>
        <v>0</v>
      </c>
      <c r="DB50" s="605">
        <f t="shared" si="21"/>
        <v>0</v>
      </c>
      <c r="DC50" s="605">
        <f t="shared" si="21"/>
        <v>0</v>
      </c>
      <c r="DD50" s="605">
        <f t="shared" si="21"/>
        <v>0</v>
      </c>
      <c r="DE50" s="605">
        <f t="shared" si="21"/>
        <v>0</v>
      </c>
      <c r="DF50" s="605">
        <f t="shared" si="21"/>
        <v>0</v>
      </c>
    </row>
    <row r="51" spans="1:110" s="401" customFormat="1" ht="30" customHeight="1" thickBot="1">
      <c r="A51" s="398"/>
      <c r="B51" s="618">
        <v>4</v>
      </c>
      <c r="C51" s="897" t="s">
        <v>734</v>
      </c>
      <c r="D51" s="897"/>
      <c r="E51" s="897"/>
      <c r="F51" s="397" t="s">
        <v>68</v>
      </c>
      <c r="G51" s="730" t="str">
        <f>IFERROR(VLOOKUP(F51,B98:C99,2,FALSE),"0" )</f>
        <v>0</v>
      </c>
      <c r="H51" s="731"/>
      <c r="I51" s="398"/>
      <c r="J51" s="466">
        <v>3</v>
      </c>
      <c r="K51" s="400"/>
      <c r="L51" s="400"/>
      <c r="O51" s="400"/>
      <c r="U51" s="400"/>
      <c r="V51" s="400"/>
      <c r="Y51" s="400"/>
      <c r="AE51" s="400"/>
      <c r="AF51" s="400"/>
      <c r="AI51" s="400"/>
      <c r="AO51" s="400"/>
      <c r="AP51" s="400"/>
      <c r="AS51" s="400"/>
      <c r="AY51" s="400"/>
      <c r="AZ51" s="400"/>
      <c r="BC51" s="400"/>
      <c r="BI51" s="400"/>
      <c r="BJ51" s="400"/>
      <c r="BM51" s="400"/>
      <c r="BS51" s="400"/>
      <c r="BT51" s="400"/>
      <c r="BW51" s="400"/>
      <c r="CC51" s="400"/>
      <c r="CD51" s="400"/>
      <c r="CG51" s="400"/>
      <c r="CM51" s="400"/>
      <c r="CN51" s="400"/>
      <c r="CQ51" s="400"/>
      <c r="CW51" s="400"/>
      <c r="CX51" s="400"/>
      <c r="DA51" s="400"/>
    </row>
    <row r="52" spans="1:110" s="401" customFormat="1" ht="30" hidden="1" customHeight="1">
      <c r="A52" s="398"/>
      <c r="B52" s="398"/>
      <c r="C52" s="398"/>
      <c r="D52" s="906" t="s">
        <v>579</v>
      </c>
      <c r="E52" s="906"/>
      <c r="F52" s="732">
        <f>IF(IFERROR(H52, "")&gt;100,100,H52)</f>
        <v>0</v>
      </c>
      <c r="G52" s="616"/>
      <c r="H52" s="621">
        <f>G52</f>
        <v>0</v>
      </c>
      <c r="I52" s="398"/>
      <c r="J52" s="595">
        <v>4</v>
      </c>
      <c r="K52" s="400"/>
      <c r="L52" s="400"/>
      <c r="O52" s="400"/>
      <c r="U52" s="400"/>
      <c r="V52" s="400"/>
      <c r="Y52" s="400"/>
      <c r="AE52" s="400"/>
      <c r="AF52" s="400"/>
      <c r="AI52" s="400"/>
      <c r="AO52" s="400"/>
      <c r="AP52" s="400"/>
      <c r="AS52" s="400"/>
      <c r="AY52" s="400"/>
      <c r="AZ52" s="400"/>
      <c r="BC52" s="400"/>
      <c r="BI52" s="400"/>
      <c r="BJ52" s="400"/>
      <c r="BM52" s="400"/>
      <c r="BS52" s="400"/>
      <c r="BT52" s="400"/>
      <c r="BW52" s="400"/>
      <c r="CC52" s="400"/>
      <c r="CD52" s="400"/>
      <c r="CG52" s="400"/>
      <c r="CM52" s="400"/>
      <c r="CN52" s="400"/>
      <c r="CQ52" s="400"/>
      <c r="CW52" s="400"/>
      <c r="CX52" s="400"/>
      <c r="DA52" s="400"/>
    </row>
    <row r="53" spans="1:110" s="401" customFormat="1" ht="34.950000000000003" customHeight="1" thickBot="1">
      <c r="A53" s="398"/>
      <c r="B53" s="398"/>
      <c r="C53" s="622"/>
      <c r="D53" s="622"/>
      <c r="E53" s="737" t="s">
        <v>617</v>
      </c>
      <c r="F53" s="610"/>
      <c r="G53" s="620"/>
      <c r="H53" s="621"/>
      <c r="I53" s="398"/>
      <c r="J53" s="595"/>
      <c r="K53" s="400"/>
      <c r="L53" s="400"/>
      <c r="O53" s="400"/>
      <c r="U53" s="400"/>
      <c r="V53" s="400"/>
      <c r="Y53" s="400"/>
      <c r="AE53" s="400"/>
      <c r="AF53" s="400"/>
      <c r="AI53" s="400"/>
      <c r="AO53" s="400"/>
      <c r="AP53" s="400"/>
      <c r="AS53" s="400"/>
      <c r="AY53" s="400"/>
      <c r="AZ53" s="400"/>
      <c r="BC53" s="400"/>
      <c r="BI53" s="400"/>
      <c r="BJ53" s="400"/>
      <c r="BM53" s="400"/>
      <c r="BS53" s="400"/>
      <c r="BT53" s="400"/>
      <c r="BW53" s="400"/>
      <c r="CC53" s="400"/>
      <c r="CD53" s="400"/>
      <c r="CG53" s="400"/>
      <c r="CM53" s="400"/>
      <c r="CN53" s="400"/>
      <c r="CQ53" s="400"/>
      <c r="CW53" s="400"/>
      <c r="CX53" s="400"/>
      <c r="DA53" s="400"/>
    </row>
    <row r="54" spans="1:110" s="401" customFormat="1" ht="41.1" customHeight="1" thickBot="1">
      <c r="A54" s="398"/>
      <c r="B54" s="913" t="s">
        <v>742</v>
      </c>
      <c r="C54" s="913"/>
      <c r="D54" s="913"/>
      <c r="E54" s="913"/>
      <c r="F54" s="397" t="s">
        <v>165</v>
      </c>
      <c r="G54" s="730">
        <f>IF(F54="yes", 1,0)</f>
        <v>0</v>
      </c>
      <c r="H54" s="617"/>
      <c r="I54" s="398"/>
      <c r="J54" s="398"/>
    </row>
    <row r="55" spans="1:110" ht="15" customHeight="1">
      <c r="A55" s="404"/>
      <c r="B55" s="402"/>
      <c r="C55" s="850"/>
      <c r="D55" s="850"/>
      <c r="E55" s="850"/>
      <c r="F55" s="402"/>
      <c r="G55" s="404"/>
      <c r="H55" s="623">
        <f>I50</f>
        <v>0</v>
      </c>
      <c r="I55" s="498"/>
      <c r="J55" s="402"/>
    </row>
    <row r="56" spans="1:110" ht="18" hidden="1" customHeight="1">
      <c r="A56" s="404"/>
      <c r="B56" s="530" t="s">
        <v>581</v>
      </c>
      <c r="C56" s="850" t="s">
        <v>708</v>
      </c>
      <c r="D56" s="850"/>
      <c r="E56" s="850"/>
      <c r="F56" s="850"/>
      <c r="G56" s="404"/>
      <c r="H56" s="408"/>
      <c r="I56" s="399"/>
      <c r="J56" s="402"/>
      <c r="N56" s="554"/>
      <c r="X56" s="554"/>
      <c r="AH56" s="554"/>
      <c r="AR56" s="554"/>
      <c r="BB56" s="554"/>
      <c r="BL56" s="554"/>
      <c r="BV56" s="554"/>
      <c r="CF56" s="554"/>
      <c r="CP56" s="554"/>
      <c r="CZ56" s="554"/>
    </row>
    <row r="57" spans="1:110" ht="27" customHeight="1">
      <c r="A57" s="404"/>
      <c r="B57" s="418" t="str">
        <f>Weighting!C50</f>
        <v>EC 7.0</v>
      </c>
      <c r="C57" s="836" t="s">
        <v>156</v>
      </c>
      <c r="D57" s="836"/>
      <c r="E57" s="836"/>
      <c r="F57" s="419" t="s">
        <v>170</v>
      </c>
      <c r="G57" s="404"/>
      <c r="H57" s="611">
        <f>H62*$G$77</f>
        <v>0</v>
      </c>
      <c r="I57" s="399"/>
      <c r="J57" s="402"/>
      <c r="K57" s="442">
        <f t="shared" ref="K57:AP57" si="22">K62*$G$77</f>
        <v>0</v>
      </c>
      <c r="L57" s="442">
        <f t="shared" si="22"/>
        <v>0</v>
      </c>
      <c r="M57" s="442">
        <f t="shared" si="22"/>
        <v>0</v>
      </c>
      <c r="N57" s="442">
        <f t="shared" si="22"/>
        <v>0</v>
      </c>
      <c r="O57" s="442">
        <f t="shared" si="22"/>
        <v>0</v>
      </c>
      <c r="P57" s="442">
        <f t="shared" si="22"/>
        <v>0</v>
      </c>
      <c r="Q57" s="442">
        <f t="shared" si="22"/>
        <v>0</v>
      </c>
      <c r="R57" s="442">
        <f t="shared" si="22"/>
        <v>0</v>
      </c>
      <c r="S57" s="442">
        <f t="shared" si="22"/>
        <v>0</v>
      </c>
      <c r="T57" s="442">
        <f t="shared" si="22"/>
        <v>0</v>
      </c>
      <c r="U57" s="442">
        <f t="shared" si="22"/>
        <v>0</v>
      </c>
      <c r="V57" s="442">
        <f t="shared" si="22"/>
        <v>0</v>
      </c>
      <c r="W57" s="442">
        <f t="shared" si="22"/>
        <v>0</v>
      </c>
      <c r="X57" s="442">
        <f t="shared" si="22"/>
        <v>0</v>
      </c>
      <c r="Y57" s="442">
        <f t="shared" si="22"/>
        <v>0</v>
      </c>
      <c r="Z57" s="442">
        <f t="shared" si="22"/>
        <v>0</v>
      </c>
      <c r="AA57" s="442">
        <f t="shared" si="22"/>
        <v>0</v>
      </c>
      <c r="AB57" s="442">
        <f t="shared" si="22"/>
        <v>0</v>
      </c>
      <c r="AC57" s="442">
        <f t="shared" si="22"/>
        <v>0</v>
      </c>
      <c r="AD57" s="442">
        <f t="shared" si="22"/>
        <v>0</v>
      </c>
      <c r="AE57" s="442">
        <f t="shared" si="22"/>
        <v>0</v>
      </c>
      <c r="AF57" s="442">
        <f t="shared" si="22"/>
        <v>0</v>
      </c>
      <c r="AG57" s="442">
        <f t="shared" si="22"/>
        <v>0</v>
      </c>
      <c r="AH57" s="442">
        <f t="shared" si="22"/>
        <v>0</v>
      </c>
      <c r="AI57" s="442">
        <f t="shared" si="22"/>
        <v>0</v>
      </c>
      <c r="AJ57" s="442">
        <f t="shared" si="22"/>
        <v>0</v>
      </c>
      <c r="AK57" s="442">
        <f t="shared" si="22"/>
        <v>0</v>
      </c>
      <c r="AL57" s="442">
        <f t="shared" si="22"/>
        <v>0</v>
      </c>
      <c r="AM57" s="442">
        <f t="shared" si="22"/>
        <v>0</v>
      </c>
      <c r="AN57" s="442">
        <f t="shared" si="22"/>
        <v>0</v>
      </c>
      <c r="AO57" s="442">
        <f t="shared" si="22"/>
        <v>0</v>
      </c>
      <c r="AP57" s="442">
        <f t="shared" si="22"/>
        <v>0</v>
      </c>
      <c r="AQ57" s="442">
        <f t="shared" ref="AQ57:BV57" si="23">AQ62*$G$77</f>
        <v>0</v>
      </c>
      <c r="AR57" s="442">
        <f t="shared" si="23"/>
        <v>0</v>
      </c>
      <c r="AS57" s="442">
        <f t="shared" si="23"/>
        <v>0</v>
      </c>
      <c r="AT57" s="442">
        <f t="shared" si="23"/>
        <v>0</v>
      </c>
      <c r="AU57" s="442">
        <f t="shared" si="23"/>
        <v>0</v>
      </c>
      <c r="AV57" s="442">
        <f t="shared" si="23"/>
        <v>0</v>
      </c>
      <c r="AW57" s="442">
        <f t="shared" si="23"/>
        <v>0</v>
      </c>
      <c r="AX57" s="442">
        <f t="shared" si="23"/>
        <v>0</v>
      </c>
      <c r="AY57" s="442">
        <f t="shared" si="23"/>
        <v>0</v>
      </c>
      <c r="AZ57" s="442">
        <f t="shared" si="23"/>
        <v>0</v>
      </c>
      <c r="BA57" s="442">
        <f t="shared" si="23"/>
        <v>0</v>
      </c>
      <c r="BB57" s="442">
        <f t="shared" si="23"/>
        <v>0</v>
      </c>
      <c r="BC57" s="442">
        <f t="shared" si="23"/>
        <v>0</v>
      </c>
      <c r="BD57" s="442">
        <f t="shared" si="23"/>
        <v>0</v>
      </c>
      <c r="BE57" s="442">
        <f t="shared" si="23"/>
        <v>0</v>
      </c>
      <c r="BF57" s="442">
        <f t="shared" si="23"/>
        <v>0</v>
      </c>
      <c r="BG57" s="442">
        <f t="shared" si="23"/>
        <v>0</v>
      </c>
      <c r="BH57" s="442">
        <f t="shared" si="23"/>
        <v>0</v>
      </c>
      <c r="BI57" s="442">
        <f t="shared" si="23"/>
        <v>0</v>
      </c>
      <c r="BJ57" s="442">
        <f t="shared" si="23"/>
        <v>0</v>
      </c>
      <c r="BK57" s="442">
        <f t="shared" si="23"/>
        <v>0</v>
      </c>
      <c r="BL57" s="442">
        <f t="shared" si="23"/>
        <v>0</v>
      </c>
      <c r="BM57" s="442">
        <f t="shared" si="23"/>
        <v>0</v>
      </c>
      <c r="BN57" s="442">
        <f t="shared" si="23"/>
        <v>0</v>
      </c>
      <c r="BO57" s="442">
        <f t="shared" si="23"/>
        <v>0</v>
      </c>
      <c r="BP57" s="442">
        <f t="shared" si="23"/>
        <v>0</v>
      </c>
      <c r="BQ57" s="442">
        <f t="shared" si="23"/>
        <v>0</v>
      </c>
      <c r="BR57" s="442">
        <f t="shared" si="23"/>
        <v>0</v>
      </c>
      <c r="BS57" s="442">
        <f t="shared" si="23"/>
        <v>0</v>
      </c>
      <c r="BT57" s="442">
        <f t="shared" si="23"/>
        <v>0</v>
      </c>
      <c r="BU57" s="442">
        <f t="shared" si="23"/>
        <v>0</v>
      </c>
      <c r="BV57" s="442">
        <f t="shared" si="23"/>
        <v>0</v>
      </c>
      <c r="BW57" s="442">
        <f t="shared" ref="BW57:DF57" si="24">BW62*$G$77</f>
        <v>0</v>
      </c>
      <c r="BX57" s="442">
        <f t="shared" si="24"/>
        <v>0</v>
      </c>
      <c r="BY57" s="442">
        <f t="shared" si="24"/>
        <v>0</v>
      </c>
      <c r="BZ57" s="442">
        <f t="shared" si="24"/>
        <v>0</v>
      </c>
      <c r="CA57" s="442">
        <f t="shared" si="24"/>
        <v>0</v>
      </c>
      <c r="CB57" s="442">
        <f t="shared" si="24"/>
        <v>0</v>
      </c>
      <c r="CC57" s="442">
        <f t="shared" si="24"/>
        <v>0</v>
      </c>
      <c r="CD57" s="442">
        <f t="shared" si="24"/>
        <v>0</v>
      </c>
      <c r="CE57" s="442">
        <f t="shared" si="24"/>
        <v>0</v>
      </c>
      <c r="CF57" s="442">
        <f t="shared" si="24"/>
        <v>0</v>
      </c>
      <c r="CG57" s="442">
        <f t="shared" si="24"/>
        <v>0</v>
      </c>
      <c r="CH57" s="442">
        <f t="shared" si="24"/>
        <v>0</v>
      </c>
      <c r="CI57" s="442">
        <f t="shared" si="24"/>
        <v>0</v>
      </c>
      <c r="CJ57" s="442">
        <f t="shared" si="24"/>
        <v>0</v>
      </c>
      <c r="CK57" s="442">
        <f t="shared" si="24"/>
        <v>0</v>
      </c>
      <c r="CL57" s="442">
        <f t="shared" si="24"/>
        <v>0</v>
      </c>
      <c r="CM57" s="442">
        <f t="shared" si="24"/>
        <v>0</v>
      </c>
      <c r="CN57" s="442">
        <f t="shared" si="24"/>
        <v>0</v>
      </c>
      <c r="CO57" s="442">
        <f t="shared" si="24"/>
        <v>0</v>
      </c>
      <c r="CP57" s="442">
        <f t="shared" si="24"/>
        <v>0</v>
      </c>
      <c r="CQ57" s="442">
        <f t="shared" si="24"/>
        <v>0</v>
      </c>
      <c r="CR57" s="442">
        <f t="shared" si="24"/>
        <v>0</v>
      </c>
      <c r="CS57" s="442">
        <f t="shared" si="24"/>
        <v>0</v>
      </c>
      <c r="CT57" s="442">
        <f t="shared" si="24"/>
        <v>0</v>
      </c>
      <c r="CU57" s="442">
        <f t="shared" si="24"/>
        <v>0</v>
      </c>
      <c r="CV57" s="442">
        <f t="shared" si="24"/>
        <v>0</v>
      </c>
      <c r="CW57" s="442">
        <f t="shared" si="24"/>
        <v>0</v>
      </c>
      <c r="CX57" s="442">
        <f t="shared" si="24"/>
        <v>0</v>
      </c>
      <c r="CY57" s="442">
        <f t="shared" si="24"/>
        <v>0</v>
      </c>
      <c r="CZ57" s="442">
        <f t="shared" si="24"/>
        <v>0</v>
      </c>
      <c r="DA57" s="442">
        <f t="shared" si="24"/>
        <v>0</v>
      </c>
      <c r="DB57" s="442">
        <f t="shared" si="24"/>
        <v>0</v>
      </c>
      <c r="DC57" s="442">
        <f t="shared" si="24"/>
        <v>0</v>
      </c>
      <c r="DD57" s="442">
        <f t="shared" si="24"/>
        <v>0</v>
      </c>
      <c r="DE57" s="442">
        <f t="shared" si="24"/>
        <v>0</v>
      </c>
      <c r="DF57" s="442">
        <f t="shared" si="24"/>
        <v>0</v>
      </c>
    </row>
    <row r="58" spans="1:110" ht="6.75" customHeight="1">
      <c r="A58" s="404"/>
      <c r="B58" s="443"/>
      <c r="C58" s="894"/>
      <c r="D58" s="894"/>
      <c r="E58" s="894"/>
      <c r="F58" s="404"/>
      <c r="G58" s="404"/>
      <c r="H58" s="408"/>
      <c r="I58" s="398"/>
      <c r="J58" s="402"/>
    </row>
    <row r="59" spans="1:110" ht="40.049999999999997" customHeight="1">
      <c r="A59" s="404"/>
      <c r="B59" s="399"/>
      <c r="C59" s="830" t="s">
        <v>808</v>
      </c>
      <c r="D59" s="830"/>
      <c r="E59" s="830"/>
      <c r="F59" s="424">
        <v>4</v>
      </c>
      <c r="G59" s="404"/>
      <c r="H59" s="408"/>
      <c r="I59" s="398"/>
      <c r="J59" s="402"/>
    </row>
    <row r="60" spans="1:110" ht="40.049999999999997" customHeight="1">
      <c r="A60" s="404"/>
      <c r="B60" s="399"/>
      <c r="C60" s="454" t="s">
        <v>807</v>
      </c>
      <c r="D60" s="454"/>
      <c r="E60" s="454"/>
      <c r="F60" s="425">
        <v>3</v>
      </c>
      <c r="G60" s="404"/>
      <c r="H60" s="408"/>
      <c r="I60" s="398"/>
      <c r="J60" s="402"/>
    </row>
    <row r="61" spans="1:110" ht="40.049999999999997" customHeight="1" thickBot="1">
      <c r="A61" s="404"/>
      <c r="B61" s="399"/>
      <c r="C61" s="895" t="s">
        <v>806</v>
      </c>
      <c r="D61" s="895"/>
      <c r="E61" s="895"/>
      <c r="F61" s="425">
        <v>1</v>
      </c>
      <c r="G61" s="404"/>
      <c r="H61" s="408"/>
      <c r="I61" s="398"/>
      <c r="J61" s="402"/>
    </row>
    <row r="62" spans="1:110" ht="30" customHeight="1" thickBot="1">
      <c r="A62" s="404"/>
      <c r="B62" s="399"/>
      <c r="C62" s="828" t="s">
        <v>805</v>
      </c>
      <c r="D62" s="828"/>
      <c r="E62" s="828"/>
      <c r="F62" s="425">
        <v>0</v>
      </c>
      <c r="G62" s="404"/>
      <c r="H62" s="623">
        <f>I62</f>
        <v>0</v>
      </c>
      <c r="I62" s="720">
        <v>0</v>
      </c>
      <c r="J62" s="402"/>
      <c r="K62" s="426">
        <f>$I$62</f>
        <v>0</v>
      </c>
      <c r="L62" s="426">
        <f t="shared" ref="L62:BW62" si="25">$I$62</f>
        <v>0</v>
      </c>
      <c r="M62" s="426">
        <f t="shared" si="25"/>
        <v>0</v>
      </c>
      <c r="N62" s="426">
        <f t="shared" si="25"/>
        <v>0</v>
      </c>
      <c r="O62" s="426">
        <f t="shared" si="25"/>
        <v>0</v>
      </c>
      <c r="P62" s="426">
        <f t="shared" si="25"/>
        <v>0</v>
      </c>
      <c r="Q62" s="426">
        <f t="shared" si="25"/>
        <v>0</v>
      </c>
      <c r="R62" s="426">
        <f t="shared" si="25"/>
        <v>0</v>
      </c>
      <c r="S62" s="426">
        <f t="shared" si="25"/>
        <v>0</v>
      </c>
      <c r="T62" s="426">
        <f t="shared" si="25"/>
        <v>0</v>
      </c>
      <c r="U62" s="426">
        <f t="shared" si="25"/>
        <v>0</v>
      </c>
      <c r="V62" s="426">
        <f t="shared" si="25"/>
        <v>0</v>
      </c>
      <c r="W62" s="426">
        <f t="shared" si="25"/>
        <v>0</v>
      </c>
      <c r="X62" s="426">
        <f t="shared" si="25"/>
        <v>0</v>
      </c>
      <c r="Y62" s="426">
        <f t="shared" si="25"/>
        <v>0</v>
      </c>
      <c r="Z62" s="426">
        <f t="shared" si="25"/>
        <v>0</v>
      </c>
      <c r="AA62" s="426">
        <f t="shared" si="25"/>
        <v>0</v>
      </c>
      <c r="AB62" s="426">
        <f t="shared" si="25"/>
        <v>0</v>
      </c>
      <c r="AC62" s="426">
        <f t="shared" si="25"/>
        <v>0</v>
      </c>
      <c r="AD62" s="426">
        <f t="shared" si="25"/>
        <v>0</v>
      </c>
      <c r="AE62" s="426">
        <f t="shared" si="25"/>
        <v>0</v>
      </c>
      <c r="AF62" s="426">
        <f t="shared" si="25"/>
        <v>0</v>
      </c>
      <c r="AG62" s="426">
        <f t="shared" si="25"/>
        <v>0</v>
      </c>
      <c r="AH62" s="426">
        <f t="shared" si="25"/>
        <v>0</v>
      </c>
      <c r="AI62" s="426">
        <f t="shared" si="25"/>
        <v>0</v>
      </c>
      <c r="AJ62" s="426">
        <f t="shared" si="25"/>
        <v>0</v>
      </c>
      <c r="AK62" s="426">
        <f t="shared" si="25"/>
        <v>0</v>
      </c>
      <c r="AL62" s="426">
        <f t="shared" si="25"/>
        <v>0</v>
      </c>
      <c r="AM62" s="426">
        <f t="shared" si="25"/>
        <v>0</v>
      </c>
      <c r="AN62" s="426">
        <f t="shared" si="25"/>
        <v>0</v>
      </c>
      <c r="AO62" s="426">
        <f t="shared" si="25"/>
        <v>0</v>
      </c>
      <c r="AP62" s="426">
        <f t="shared" si="25"/>
        <v>0</v>
      </c>
      <c r="AQ62" s="426">
        <f t="shared" si="25"/>
        <v>0</v>
      </c>
      <c r="AR62" s="426">
        <f t="shared" si="25"/>
        <v>0</v>
      </c>
      <c r="AS62" s="426">
        <f t="shared" si="25"/>
        <v>0</v>
      </c>
      <c r="AT62" s="426">
        <f t="shared" si="25"/>
        <v>0</v>
      </c>
      <c r="AU62" s="426">
        <f t="shared" si="25"/>
        <v>0</v>
      </c>
      <c r="AV62" s="426">
        <f t="shared" si="25"/>
        <v>0</v>
      </c>
      <c r="AW62" s="426">
        <f t="shared" si="25"/>
        <v>0</v>
      </c>
      <c r="AX62" s="426">
        <f t="shared" si="25"/>
        <v>0</v>
      </c>
      <c r="AY62" s="426">
        <f t="shared" si="25"/>
        <v>0</v>
      </c>
      <c r="AZ62" s="426">
        <f t="shared" si="25"/>
        <v>0</v>
      </c>
      <c r="BA62" s="426">
        <f t="shared" si="25"/>
        <v>0</v>
      </c>
      <c r="BB62" s="426">
        <f t="shared" si="25"/>
        <v>0</v>
      </c>
      <c r="BC62" s="426">
        <f t="shared" si="25"/>
        <v>0</v>
      </c>
      <c r="BD62" s="426">
        <f t="shared" si="25"/>
        <v>0</v>
      </c>
      <c r="BE62" s="426">
        <f t="shared" si="25"/>
        <v>0</v>
      </c>
      <c r="BF62" s="426">
        <f t="shared" si="25"/>
        <v>0</v>
      </c>
      <c r="BG62" s="426">
        <f t="shared" si="25"/>
        <v>0</v>
      </c>
      <c r="BH62" s="426">
        <f t="shared" si="25"/>
        <v>0</v>
      </c>
      <c r="BI62" s="426">
        <f t="shared" si="25"/>
        <v>0</v>
      </c>
      <c r="BJ62" s="426">
        <f t="shared" si="25"/>
        <v>0</v>
      </c>
      <c r="BK62" s="426">
        <f t="shared" si="25"/>
        <v>0</v>
      </c>
      <c r="BL62" s="426">
        <f t="shared" si="25"/>
        <v>0</v>
      </c>
      <c r="BM62" s="426">
        <f t="shared" si="25"/>
        <v>0</v>
      </c>
      <c r="BN62" s="426">
        <f t="shared" si="25"/>
        <v>0</v>
      </c>
      <c r="BO62" s="426">
        <f t="shared" si="25"/>
        <v>0</v>
      </c>
      <c r="BP62" s="426">
        <f t="shared" si="25"/>
        <v>0</v>
      </c>
      <c r="BQ62" s="426">
        <f t="shared" si="25"/>
        <v>0</v>
      </c>
      <c r="BR62" s="426">
        <f t="shared" si="25"/>
        <v>0</v>
      </c>
      <c r="BS62" s="426">
        <f t="shared" si="25"/>
        <v>0</v>
      </c>
      <c r="BT62" s="426">
        <f t="shared" si="25"/>
        <v>0</v>
      </c>
      <c r="BU62" s="426">
        <f t="shared" si="25"/>
        <v>0</v>
      </c>
      <c r="BV62" s="426">
        <f t="shared" si="25"/>
        <v>0</v>
      </c>
      <c r="BW62" s="426">
        <f t="shared" si="25"/>
        <v>0</v>
      </c>
      <c r="BX62" s="426">
        <f t="shared" ref="BX62:DF62" si="26">$I$62</f>
        <v>0</v>
      </c>
      <c r="BY62" s="426">
        <f t="shared" si="26"/>
        <v>0</v>
      </c>
      <c r="BZ62" s="426">
        <f t="shared" si="26"/>
        <v>0</v>
      </c>
      <c r="CA62" s="426">
        <f t="shared" si="26"/>
        <v>0</v>
      </c>
      <c r="CB62" s="426">
        <f t="shared" si="26"/>
        <v>0</v>
      </c>
      <c r="CC62" s="426">
        <f t="shared" si="26"/>
        <v>0</v>
      </c>
      <c r="CD62" s="426">
        <f t="shared" si="26"/>
        <v>0</v>
      </c>
      <c r="CE62" s="426">
        <f t="shared" si="26"/>
        <v>0</v>
      </c>
      <c r="CF62" s="426">
        <f t="shared" si="26"/>
        <v>0</v>
      </c>
      <c r="CG62" s="426">
        <f t="shared" si="26"/>
        <v>0</v>
      </c>
      <c r="CH62" s="426">
        <f t="shared" si="26"/>
        <v>0</v>
      </c>
      <c r="CI62" s="426">
        <f t="shared" si="26"/>
        <v>0</v>
      </c>
      <c r="CJ62" s="426">
        <f t="shared" si="26"/>
        <v>0</v>
      </c>
      <c r="CK62" s="426">
        <f t="shared" si="26"/>
        <v>0</v>
      </c>
      <c r="CL62" s="426">
        <f t="shared" si="26"/>
        <v>0</v>
      </c>
      <c r="CM62" s="426">
        <f t="shared" si="26"/>
        <v>0</v>
      </c>
      <c r="CN62" s="426">
        <f t="shared" si="26"/>
        <v>0</v>
      </c>
      <c r="CO62" s="426">
        <f t="shared" si="26"/>
        <v>0</v>
      </c>
      <c r="CP62" s="426">
        <f t="shared" si="26"/>
        <v>0</v>
      </c>
      <c r="CQ62" s="426">
        <f t="shared" si="26"/>
        <v>0</v>
      </c>
      <c r="CR62" s="426">
        <f t="shared" si="26"/>
        <v>0</v>
      </c>
      <c r="CS62" s="426">
        <f t="shared" si="26"/>
        <v>0</v>
      </c>
      <c r="CT62" s="426">
        <f t="shared" si="26"/>
        <v>0</v>
      </c>
      <c r="CU62" s="426">
        <f t="shared" si="26"/>
        <v>0</v>
      </c>
      <c r="CV62" s="426">
        <f t="shared" si="26"/>
        <v>0</v>
      </c>
      <c r="CW62" s="426">
        <f t="shared" si="26"/>
        <v>0</v>
      </c>
      <c r="CX62" s="426">
        <f t="shared" si="26"/>
        <v>0</v>
      </c>
      <c r="CY62" s="426">
        <f t="shared" si="26"/>
        <v>0</v>
      </c>
      <c r="CZ62" s="426">
        <f t="shared" si="26"/>
        <v>0</v>
      </c>
      <c r="DA62" s="426">
        <f t="shared" si="26"/>
        <v>0</v>
      </c>
      <c r="DB62" s="426">
        <f t="shared" si="26"/>
        <v>0</v>
      </c>
      <c r="DC62" s="426">
        <f t="shared" si="26"/>
        <v>0</v>
      </c>
      <c r="DD62" s="426">
        <f t="shared" si="26"/>
        <v>0</v>
      </c>
      <c r="DE62" s="426">
        <f t="shared" si="26"/>
        <v>0</v>
      </c>
      <c r="DF62" s="426">
        <f t="shared" si="26"/>
        <v>0</v>
      </c>
    </row>
    <row r="63" spans="1:110" s="401" customFormat="1" ht="27.75" customHeight="1">
      <c r="A63" s="398"/>
      <c r="B63" s="399"/>
      <c r="C63" s="399"/>
      <c r="D63" s="399"/>
      <c r="E63" s="399"/>
      <c r="F63" s="624"/>
      <c r="G63" s="398"/>
      <c r="H63" s="398"/>
      <c r="I63" s="398"/>
      <c r="J63" s="399"/>
    </row>
    <row r="64" spans="1:110" s="401" customFormat="1" ht="21" customHeight="1">
      <c r="A64" s="398"/>
      <c r="B64" s="402"/>
      <c r="C64" s="402"/>
      <c r="D64" s="402"/>
      <c r="E64" s="398"/>
      <c r="F64" s="404"/>
      <c r="G64" s="398"/>
      <c r="H64" s="595"/>
      <c r="I64" s="398"/>
      <c r="J64" s="399"/>
    </row>
    <row r="65" spans="1:128" ht="18" hidden="1" customHeight="1">
      <c r="A65" s="404"/>
      <c r="B65" s="467"/>
      <c r="C65" s="825" t="s">
        <v>577</v>
      </c>
      <c r="D65" s="825"/>
      <c r="E65" s="825"/>
      <c r="F65" s="597" t="s">
        <v>170</v>
      </c>
      <c r="G65" s="404"/>
      <c r="H65" s="408"/>
      <c r="I65" s="399"/>
      <c r="J65" s="402"/>
    </row>
    <row r="66" spans="1:128" ht="18" hidden="1" customHeight="1">
      <c r="A66" s="404"/>
      <c r="B66" s="486"/>
      <c r="C66" s="830" t="s">
        <v>578</v>
      </c>
      <c r="D66" s="830"/>
      <c r="E66" s="830"/>
      <c r="F66" s="424">
        <v>300</v>
      </c>
      <c r="G66" s="404"/>
      <c r="H66" s="408"/>
      <c r="I66" s="399"/>
      <c r="J66" s="402"/>
    </row>
    <row r="67" spans="1:128" ht="27.75" customHeight="1">
      <c r="A67" s="404"/>
      <c r="B67" s="413"/>
      <c r="C67" s="832" t="s">
        <v>46</v>
      </c>
      <c r="D67" s="832"/>
      <c r="E67" s="832"/>
      <c r="F67" s="501"/>
      <c r="H67" s="409"/>
      <c r="K67" s="705">
        <f t="shared" ref="K67:AP67" si="27">SUM(K10:K66)</f>
        <v>0</v>
      </c>
      <c r="L67" s="705">
        <f t="shared" si="27"/>
        <v>0</v>
      </c>
      <c r="M67" s="705">
        <f t="shared" si="27"/>
        <v>0</v>
      </c>
      <c r="N67" s="705">
        <f t="shared" si="27"/>
        <v>0</v>
      </c>
      <c r="O67" s="705">
        <f t="shared" si="27"/>
        <v>0</v>
      </c>
      <c r="P67" s="705">
        <f t="shared" si="27"/>
        <v>0</v>
      </c>
      <c r="Q67" s="705">
        <f t="shared" si="27"/>
        <v>0</v>
      </c>
      <c r="R67" s="705">
        <f t="shared" si="27"/>
        <v>0</v>
      </c>
      <c r="S67" s="705">
        <f t="shared" si="27"/>
        <v>0</v>
      </c>
      <c r="T67" s="705">
        <f t="shared" si="27"/>
        <v>0</v>
      </c>
      <c r="U67" s="705">
        <f t="shared" si="27"/>
        <v>0</v>
      </c>
      <c r="V67" s="705">
        <f t="shared" si="27"/>
        <v>0</v>
      </c>
      <c r="W67" s="705">
        <f t="shared" si="27"/>
        <v>0</v>
      </c>
      <c r="X67" s="705">
        <f t="shared" si="27"/>
        <v>0</v>
      </c>
      <c r="Y67" s="705">
        <f t="shared" si="27"/>
        <v>0</v>
      </c>
      <c r="Z67" s="705">
        <f t="shared" si="27"/>
        <v>0</v>
      </c>
      <c r="AA67" s="705">
        <f t="shared" si="27"/>
        <v>0</v>
      </c>
      <c r="AB67" s="705">
        <f t="shared" si="27"/>
        <v>0</v>
      </c>
      <c r="AC67" s="705">
        <f t="shared" si="27"/>
        <v>0</v>
      </c>
      <c r="AD67" s="705">
        <f t="shared" si="27"/>
        <v>0</v>
      </c>
      <c r="AE67" s="705">
        <f t="shared" si="27"/>
        <v>0</v>
      </c>
      <c r="AF67" s="705">
        <f t="shared" si="27"/>
        <v>0</v>
      </c>
      <c r="AG67" s="705">
        <f t="shared" si="27"/>
        <v>0</v>
      </c>
      <c r="AH67" s="705">
        <f t="shared" si="27"/>
        <v>0</v>
      </c>
      <c r="AI67" s="705">
        <f t="shared" si="27"/>
        <v>0</v>
      </c>
      <c r="AJ67" s="705">
        <f t="shared" si="27"/>
        <v>0</v>
      </c>
      <c r="AK67" s="705">
        <f t="shared" si="27"/>
        <v>0</v>
      </c>
      <c r="AL67" s="705">
        <f t="shared" si="27"/>
        <v>0</v>
      </c>
      <c r="AM67" s="705">
        <f t="shared" si="27"/>
        <v>0</v>
      </c>
      <c r="AN67" s="705">
        <f t="shared" si="27"/>
        <v>0</v>
      </c>
      <c r="AO67" s="705">
        <f t="shared" si="27"/>
        <v>0</v>
      </c>
      <c r="AP67" s="705">
        <f t="shared" si="27"/>
        <v>0</v>
      </c>
      <c r="AQ67" s="705">
        <f t="shared" ref="AQ67:BV67" si="28">SUM(AQ10:AQ66)</f>
        <v>0</v>
      </c>
      <c r="AR67" s="705">
        <f t="shared" si="28"/>
        <v>0</v>
      </c>
      <c r="AS67" s="705">
        <f t="shared" si="28"/>
        <v>0</v>
      </c>
      <c r="AT67" s="705">
        <f t="shared" si="28"/>
        <v>0</v>
      </c>
      <c r="AU67" s="705">
        <f t="shared" si="28"/>
        <v>0</v>
      </c>
      <c r="AV67" s="705">
        <f t="shared" si="28"/>
        <v>0</v>
      </c>
      <c r="AW67" s="705">
        <f t="shared" si="28"/>
        <v>0</v>
      </c>
      <c r="AX67" s="705">
        <f t="shared" si="28"/>
        <v>0</v>
      </c>
      <c r="AY67" s="705">
        <f t="shared" si="28"/>
        <v>0</v>
      </c>
      <c r="AZ67" s="705">
        <f t="shared" si="28"/>
        <v>0</v>
      </c>
      <c r="BA67" s="705">
        <f t="shared" si="28"/>
        <v>0</v>
      </c>
      <c r="BB67" s="705">
        <f t="shared" si="28"/>
        <v>0</v>
      </c>
      <c r="BC67" s="705">
        <f t="shared" si="28"/>
        <v>0</v>
      </c>
      <c r="BD67" s="705">
        <f t="shared" si="28"/>
        <v>0</v>
      </c>
      <c r="BE67" s="705">
        <f t="shared" si="28"/>
        <v>0</v>
      </c>
      <c r="BF67" s="705">
        <f t="shared" si="28"/>
        <v>0</v>
      </c>
      <c r="BG67" s="705">
        <f t="shared" si="28"/>
        <v>0</v>
      </c>
      <c r="BH67" s="705">
        <f t="shared" si="28"/>
        <v>0</v>
      </c>
      <c r="BI67" s="705">
        <f t="shared" si="28"/>
        <v>0</v>
      </c>
      <c r="BJ67" s="705">
        <f t="shared" si="28"/>
        <v>0</v>
      </c>
      <c r="BK67" s="705">
        <f t="shared" si="28"/>
        <v>0</v>
      </c>
      <c r="BL67" s="705">
        <f t="shared" si="28"/>
        <v>0</v>
      </c>
      <c r="BM67" s="705">
        <f t="shared" si="28"/>
        <v>0</v>
      </c>
      <c r="BN67" s="705">
        <f t="shared" si="28"/>
        <v>0</v>
      </c>
      <c r="BO67" s="705">
        <f t="shared" si="28"/>
        <v>0</v>
      </c>
      <c r="BP67" s="705">
        <f t="shared" si="28"/>
        <v>0</v>
      </c>
      <c r="BQ67" s="705">
        <f t="shared" si="28"/>
        <v>0</v>
      </c>
      <c r="BR67" s="705">
        <f t="shared" si="28"/>
        <v>0</v>
      </c>
      <c r="BS67" s="705">
        <f t="shared" si="28"/>
        <v>0</v>
      </c>
      <c r="BT67" s="705">
        <f t="shared" si="28"/>
        <v>0</v>
      </c>
      <c r="BU67" s="705">
        <f t="shared" si="28"/>
        <v>0</v>
      </c>
      <c r="BV67" s="705">
        <f t="shared" si="28"/>
        <v>0</v>
      </c>
      <c r="BW67" s="705">
        <f t="shared" ref="BW67:DB67" si="29">SUM(BW10:BW66)</f>
        <v>0</v>
      </c>
      <c r="BX67" s="705">
        <f t="shared" si="29"/>
        <v>0</v>
      </c>
      <c r="BY67" s="705">
        <f t="shared" si="29"/>
        <v>0</v>
      </c>
      <c r="BZ67" s="705">
        <f t="shared" si="29"/>
        <v>0</v>
      </c>
      <c r="CA67" s="705">
        <f t="shared" si="29"/>
        <v>0</v>
      </c>
      <c r="CB67" s="705">
        <f t="shared" si="29"/>
        <v>0</v>
      </c>
      <c r="CC67" s="705">
        <f t="shared" si="29"/>
        <v>0</v>
      </c>
      <c r="CD67" s="705">
        <f t="shared" si="29"/>
        <v>0</v>
      </c>
      <c r="CE67" s="705">
        <f t="shared" si="29"/>
        <v>0</v>
      </c>
      <c r="CF67" s="705">
        <f t="shared" si="29"/>
        <v>0</v>
      </c>
      <c r="CG67" s="705">
        <f t="shared" si="29"/>
        <v>0</v>
      </c>
      <c r="CH67" s="705">
        <f t="shared" si="29"/>
        <v>0</v>
      </c>
      <c r="CI67" s="705">
        <f t="shared" si="29"/>
        <v>0</v>
      </c>
      <c r="CJ67" s="705">
        <f t="shared" si="29"/>
        <v>0</v>
      </c>
      <c r="CK67" s="705">
        <f t="shared" si="29"/>
        <v>0</v>
      </c>
      <c r="CL67" s="705">
        <f t="shared" si="29"/>
        <v>0</v>
      </c>
      <c r="CM67" s="705">
        <f t="shared" si="29"/>
        <v>0</v>
      </c>
      <c r="CN67" s="705">
        <f t="shared" si="29"/>
        <v>0</v>
      </c>
      <c r="CO67" s="705">
        <f t="shared" si="29"/>
        <v>0</v>
      </c>
      <c r="CP67" s="705">
        <f t="shared" si="29"/>
        <v>0</v>
      </c>
      <c r="CQ67" s="705">
        <f t="shared" si="29"/>
        <v>0</v>
      </c>
      <c r="CR67" s="705">
        <f t="shared" si="29"/>
        <v>0</v>
      </c>
      <c r="CS67" s="705">
        <f t="shared" si="29"/>
        <v>0</v>
      </c>
      <c r="CT67" s="705">
        <f t="shared" si="29"/>
        <v>0</v>
      </c>
      <c r="CU67" s="705">
        <f t="shared" si="29"/>
        <v>0</v>
      </c>
      <c r="CV67" s="705">
        <f t="shared" si="29"/>
        <v>0</v>
      </c>
      <c r="CW67" s="705">
        <f t="shared" si="29"/>
        <v>0</v>
      </c>
      <c r="CX67" s="705">
        <f t="shared" si="29"/>
        <v>0</v>
      </c>
      <c r="CY67" s="705">
        <f t="shared" si="29"/>
        <v>0</v>
      </c>
      <c r="CZ67" s="705">
        <f t="shared" si="29"/>
        <v>0</v>
      </c>
      <c r="DA67" s="705">
        <f t="shared" si="29"/>
        <v>0</v>
      </c>
      <c r="DB67" s="705">
        <f t="shared" si="29"/>
        <v>0</v>
      </c>
      <c r="DC67" s="705">
        <f t="shared" ref="DC67:DF67" si="30">SUM(DC10:DC66)</f>
        <v>0</v>
      </c>
      <c r="DD67" s="705">
        <f t="shared" si="30"/>
        <v>0</v>
      </c>
      <c r="DE67" s="705">
        <f t="shared" si="30"/>
        <v>0</v>
      </c>
      <c r="DF67" s="705">
        <f t="shared" si="30"/>
        <v>0</v>
      </c>
    </row>
    <row r="68" spans="1:128" ht="27.75" customHeight="1">
      <c r="A68" s="404"/>
      <c r="B68" s="404"/>
      <c r="C68" s="404"/>
      <c r="D68" s="404"/>
      <c r="E68" s="404"/>
      <c r="F68" s="404"/>
      <c r="G68" s="404"/>
      <c r="H68" s="404"/>
      <c r="I68" s="404"/>
      <c r="J68" s="404"/>
    </row>
    <row r="69" spans="1:128" ht="27.75" customHeight="1">
      <c r="A69" s="404"/>
      <c r="B69" s="404"/>
      <c r="C69" s="578"/>
      <c r="D69" s="578"/>
      <c r="E69" s="578"/>
      <c r="F69" s="404"/>
      <c r="G69" s="404"/>
      <c r="H69" s="404"/>
      <c r="I69" s="404"/>
      <c r="J69" s="404"/>
    </row>
    <row r="70" spans="1:128" ht="27.75" customHeight="1">
      <c r="A70" s="404"/>
      <c r="B70" s="833"/>
      <c r="C70" s="833"/>
      <c r="D70" s="502"/>
      <c r="E70" s="503" t="s">
        <v>49</v>
      </c>
      <c r="F70" s="625" t="s">
        <v>163</v>
      </c>
      <c r="G70" s="626"/>
      <c r="H70" s="627"/>
      <c r="I70" s="627"/>
      <c r="J70" s="627"/>
      <c r="K70" s="851" t="s">
        <v>262</v>
      </c>
      <c r="L70" s="851"/>
      <c r="M70" s="851"/>
      <c r="N70" s="851"/>
      <c r="O70" s="851"/>
      <c r="P70" s="851"/>
      <c r="Q70" s="851"/>
      <c r="R70" s="851"/>
      <c r="S70" s="851"/>
      <c r="T70" s="851"/>
      <c r="U70" s="851" t="s">
        <v>262</v>
      </c>
      <c r="V70" s="851"/>
      <c r="W70" s="851"/>
      <c r="X70" s="851"/>
      <c r="Y70" s="851"/>
      <c r="Z70" s="851"/>
      <c r="AA70" s="851"/>
      <c r="AB70" s="851"/>
      <c r="AC70" s="851"/>
      <c r="AD70" s="851"/>
      <c r="AE70" s="851" t="s">
        <v>262</v>
      </c>
      <c r="AF70" s="851"/>
      <c r="AG70" s="851"/>
      <c r="AH70" s="851"/>
      <c r="AI70" s="851"/>
      <c r="AJ70" s="851"/>
      <c r="AK70" s="851"/>
      <c r="AL70" s="851"/>
      <c r="AM70" s="851"/>
      <c r="AN70" s="851"/>
      <c r="AO70" s="851" t="s">
        <v>262</v>
      </c>
      <c r="AP70" s="851"/>
      <c r="AQ70" s="851"/>
      <c r="AR70" s="851"/>
      <c r="AS70" s="851"/>
      <c r="AT70" s="851"/>
      <c r="AU70" s="851"/>
      <c r="AV70" s="851"/>
      <c r="AW70" s="851"/>
      <c r="AX70" s="851"/>
      <c r="AY70" s="851" t="s">
        <v>262</v>
      </c>
      <c r="AZ70" s="851"/>
      <c r="BA70" s="851"/>
      <c r="BB70" s="851"/>
      <c r="BC70" s="851"/>
      <c r="BD70" s="851"/>
      <c r="BE70" s="851"/>
      <c r="BF70" s="851"/>
      <c r="BG70" s="851"/>
      <c r="BH70" s="851"/>
      <c r="BI70" s="851" t="s">
        <v>262</v>
      </c>
      <c r="BJ70" s="851"/>
      <c r="BK70" s="851"/>
      <c r="BL70" s="851"/>
      <c r="BM70" s="851"/>
      <c r="BN70" s="851"/>
      <c r="BO70" s="851"/>
      <c r="BP70" s="851"/>
      <c r="BQ70" s="851"/>
      <c r="BR70" s="851"/>
      <c r="BS70" s="851" t="s">
        <v>262</v>
      </c>
      <c r="BT70" s="851"/>
      <c r="BU70" s="851"/>
      <c r="BV70" s="851"/>
      <c r="BW70" s="851"/>
      <c r="BX70" s="851"/>
      <c r="BY70" s="851"/>
      <c r="BZ70" s="851"/>
      <c r="CA70" s="851"/>
      <c r="CB70" s="851"/>
      <c r="CC70" s="851" t="s">
        <v>262</v>
      </c>
      <c r="CD70" s="851"/>
      <c r="CE70" s="851"/>
      <c r="CF70" s="851"/>
      <c r="CG70" s="851"/>
      <c r="CH70" s="851"/>
      <c r="CI70" s="851"/>
      <c r="CJ70" s="851"/>
      <c r="CK70" s="851"/>
      <c r="CL70" s="851"/>
      <c r="CM70" s="851" t="s">
        <v>262</v>
      </c>
      <c r="CN70" s="851"/>
      <c r="CO70" s="851"/>
      <c r="CP70" s="851"/>
      <c r="CQ70" s="851"/>
      <c r="CR70" s="851"/>
      <c r="CS70" s="851"/>
      <c r="CT70" s="851"/>
      <c r="CU70" s="851"/>
      <c r="CV70" s="851"/>
      <c r="CW70" s="851" t="s">
        <v>262</v>
      </c>
      <c r="CX70" s="851"/>
      <c r="CY70" s="851"/>
      <c r="CZ70" s="851"/>
      <c r="DA70" s="851"/>
      <c r="DB70" s="851"/>
      <c r="DC70" s="851"/>
      <c r="DD70" s="851"/>
      <c r="DE70" s="851"/>
      <c r="DF70" s="851"/>
    </row>
    <row r="71" spans="1:128" ht="25.05" customHeight="1">
      <c r="A71" s="404"/>
      <c r="B71" s="404"/>
      <c r="C71" s="517" t="str">
        <f>Weighting!C44</f>
        <v>EC 1.0</v>
      </c>
      <c r="D71" s="518"/>
      <c r="E71" s="519" t="str">
        <f>Weighting!D44</f>
        <v>NET SPACE HEAT DEMAND*</v>
      </c>
      <c r="F71" s="628">
        <v>10</v>
      </c>
      <c r="G71" s="629"/>
      <c r="H71" s="630"/>
      <c r="I71" s="631">
        <f>I10</f>
        <v>0</v>
      </c>
      <c r="J71" s="404"/>
      <c r="K71" s="631">
        <f t="shared" ref="K71:AP71" si="31">K10</f>
        <v>0</v>
      </c>
      <c r="L71" s="631">
        <f t="shared" si="31"/>
        <v>0</v>
      </c>
      <c r="M71" s="631">
        <f t="shared" si="31"/>
        <v>0</v>
      </c>
      <c r="N71" s="631">
        <f t="shared" si="31"/>
        <v>0</v>
      </c>
      <c r="O71" s="631">
        <f t="shared" si="31"/>
        <v>0</v>
      </c>
      <c r="P71" s="631">
        <f t="shared" si="31"/>
        <v>0</v>
      </c>
      <c r="Q71" s="631">
        <f t="shared" si="31"/>
        <v>0</v>
      </c>
      <c r="R71" s="631">
        <f t="shared" si="31"/>
        <v>0</v>
      </c>
      <c r="S71" s="631">
        <f t="shared" si="31"/>
        <v>0</v>
      </c>
      <c r="T71" s="631">
        <f t="shared" si="31"/>
        <v>0</v>
      </c>
      <c r="U71" s="631">
        <f t="shared" si="31"/>
        <v>0</v>
      </c>
      <c r="V71" s="631">
        <f t="shared" si="31"/>
        <v>0</v>
      </c>
      <c r="W71" s="631">
        <f t="shared" si="31"/>
        <v>0</v>
      </c>
      <c r="X71" s="631">
        <f t="shared" si="31"/>
        <v>0</v>
      </c>
      <c r="Y71" s="631">
        <f t="shared" si="31"/>
        <v>0</v>
      </c>
      <c r="Z71" s="631">
        <f t="shared" si="31"/>
        <v>0</v>
      </c>
      <c r="AA71" s="631">
        <f t="shared" si="31"/>
        <v>0</v>
      </c>
      <c r="AB71" s="631">
        <f t="shared" si="31"/>
        <v>0</v>
      </c>
      <c r="AC71" s="631">
        <f t="shared" si="31"/>
        <v>0</v>
      </c>
      <c r="AD71" s="631">
        <f t="shared" si="31"/>
        <v>0</v>
      </c>
      <c r="AE71" s="631">
        <f t="shared" si="31"/>
        <v>0</v>
      </c>
      <c r="AF71" s="631">
        <f t="shared" si="31"/>
        <v>0</v>
      </c>
      <c r="AG71" s="631">
        <f t="shared" si="31"/>
        <v>0</v>
      </c>
      <c r="AH71" s="631">
        <f t="shared" si="31"/>
        <v>0</v>
      </c>
      <c r="AI71" s="631">
        <f t="shared" si="31"/>
        <v>0</v>
      </c>
      <c r="AJ71" s="631">
        <f t="shared" si="31"/>
        <v>0</v>
      </c>
      <c r="AK71" s="631">
        <f t="shared" si="31"/>
        <v>0</v>
      </c>
      <c r="AL71" s="631">
        <f t="shared" si="31"/>
        <v>0</v>
      </c>
      <c r="AM71" s="631">
        <f t="shared" si="31"/>
        <v>0</v>
      </c>
      <c r="AN71" s="631">
        <f t="shared" si="31"/>
        <v>0</v>
      </c>
      <c r="AO71" s="631">
        <f t="shared" si="31"/>
        <v>0</v>
      </c>
      <c r="AP71" s="631">
        <f t="shared" si="31"/>
        <v>0</v>
      </c>
      <c r="AQ71" s="631">
        <f t="shared" ref="AQ71:BV71" si="32">AQ10</f>
        <v>0</v>
      </c>
      <c r="AR71" s="631">
        <f t="shared" si="32"/>
        <v>0</v>
      </c>
      <c r="AS71" s="631">
        <f t="shared" si="32"/>
        <v>0</v>
      </c>
      <c r="AT71" s="631">
        <f t="shared" si="32"/>
        <v>0</v>
      </c>
      <c r="AU71" s="631">
        <f t="shared" si="32"/>
        <v>0</v>
      </c>
      <c r="AV71" s="631">
        <f t="shared" si="32"/>
        <v>0</v>
      </c>
      <c r="AW71" s="631">
        <f t="shared" si="32"/>
        <v>0</v>
      </c>
      <c r="AX71" s="631">
        <f t="shared" si="32"/>
        <v>0</v>
      </c>
      <c r="AY71" s="631">
        <f t="shared" si="32"/>
        <v>0</v>
      </c>
      <c r="AZ71" s="631">
        <f t="shared" si="32"/>
        <v>0</v>
      </c>
      <c r="BA71" s="631">
        <f t="shared" si="32"/>
        <v>0</v>
      </c>
      <c r="BB71" s="631">
        <f t="shared" si="32"/>
        <v>0</v>
      </c>
      <c r="BC71" s="631">
        <f t="shared" si="32"/>
        <v>0</v>
      </c>
      <c r="BD71" s="631">
        <f t="shared" si="32"/>
        <v>0</v>
      </c>
      <c r="BE71" s="631">
        <f t="shared" si="32"/>
        <v>0</v>
      </c>
      <c r="BF71" s="631">
        <f t="shared" si="32"/>
        <v>0</v>
      </c>
      <c r="BG71" s="631">
        <f t="shared" si="32"/>
        <v>0</v>
      </c>
      <c r="BH71" s="631">
        <f t="shared" si="32"/>
        <v>0</v>
      </c>
      <c r="BI71" s="631">
        <f t="shared" si="32"/>
        <v>0</v>
      </c>
      <c r="BJ71" s="631">
        <f t="shared" si="32"/>
        <v>0</v>
      </c>
      <c r="BK71" s="631">
        <f t="shared" si="32"/>
        <v>0</v>
      </c>
      <c r="BL71" s="631">
        <f t="shared" si="32"/>
        <v>0</v>
      </c>
      <c r="BM71" s="631">
        <f t="shared" si="32"/>
        <v>0</v>
      </c>
      <c r="BN71" s="631">
        <f t="shared" si="32"/>
        <v>0</v>
      </c>
      <c r="BO71" s="631">
        <f t="shared" si="32"/>
        <v>0</v>
      </c>
      <c r="BP71" s="631">
        <f t="shared" si="32"/>
        <v>0</v>
      </c>
      <c r="BQ71" s="631">
        <f t="shared" si="32"/>
        <v>0</v>
      </c>
      <c r="BR71" s="631">
        <f t="shared" si="32"/>
        <v>0</v>
      </c>
      <c r="BS71" s="631">
        <f t="shared" si="32"/>
        <v>0</v>
      </c>
      <c r="BT71" s="631">
        <f t="shared" si="32"/>
        <v>0</v>
      </c>
      <c r="BU71" s="631">
        <f t="shared" si="32"/>
        <v>0</v>
      </c>
      <c r="BV71" s="631">
        <f t="shared" si="32"/>
        <v>0</v>
      </c>
      <c r="BW71" s="631">
        <f t="shared" ref="BW71:DF71" si="33">BW10</f>
        <v>0</v>
      </c>
      <c r="BX71" s="631">
        <f t="shared" si="33"/>
        <v>0</v>
      </c>
      <c r="BY71" s="631">
        <f t="shared" si="33"/>
        <v>0</v>
      </c>
      <c r="BZ71" s="631">
        <f t="shared" si="33"/>
        <v>0</v>
      </c>
      <c r="CA71" s="631">
        <f t="shared" si="33"/>
        <v>0</v>
      </c>
      <c r="CB71" s="631">
        <f t="shared" si="33"/>
        <v>0</v>
      </c>
      <c r="CC71" s="631">
        <f t="shared" si="33"/>
        <v>0</v>
      </c>
      <c r="CD71" s="631">
        <f t="shared" si="33"/>
        <v>0</v>
      </c>
      <c r="CE71" s="631">
        <f t="shared" si="33"/>
        <v>0</v>
      </c>
      <c r="CF71" s="631">
        <f t="shared" si="33"/>
        <v>0</v>
      </c>
      <c r="CG71" s="631">
        <f t="shared" si="33"/>
        <v>0</v>
      </c>
      <c r="CH71" s="631">
        <f t="shared" si="33"/>
        <v>0</v>
      </c>
      <c r="CI71" s="631">
        <f t="shared" si="33"/>
        <v>0</v>
      </c>
      <c r="CJ71" s="631">
        <f t="shared" si="33"/>
        <v>0</v>
      </c>
      <c r="CK71" s="631">
        <f t="shared" si="33"/>
        <v>0</v>
      </c>
      <c r="CL71" s="631">
        <f t="shared" si="33"/>
        <v>0</v>
      </c>
      <c r="CM71" s="631">
        <f t="shared" si="33"/>
        <v>0</v>
      </c>
      <c r="CN71" s="631">
        <f t="shared" si="33"/>
        <v>0</v>
      </c>
      <c r="CO71" s="631">
        <f t="shared" si="33"/>
        <v>0</v>
      </c>
      <c r="CP71" s="631">
        <f t="shared" si="33"/>
        <v>0</v>
      </c>
      <c r="CQ71" s="631">
        <f t="shared" si="33"/>
        <v>0</v>
      </c>
      <c r="CR71" s="631">
        <f t="shared" si="33"/>
        <v>0</v>
      </c>
      <c r="CS71" s="631">
        <f t="shared" si="33"/>
        <v>0</v>
      </c>
      <c r="CT71" s="631">
        <f t="shared" si="33"/>
        <v>0</v>
      </c>
      <c r="CU71" s="631">
        <f t="shared" si="33"/>
        <v>0</v>
      </c>
      <c r="CV71" s="631">
        <f t="shared" si="33"/>
        <v>0</v>
      </c>
      <c r="CW71" s="631">
        <f t="shared" si="33"/>
        <v>0</v>
      </c>
      <c r="CX71" s="631">
        <f t="shared" si="33"/>
        <v>0</v>
      </c>
      <c r="CY71" s="631">
        <f t="shared" si="33"/>
        <v>0</v>
      </c>
      <c r="CZ71" s="631">
        <f t="shared" si="33"/>
        <v>0</v>
      </c>
      <c r="DA71" s="631">
        <f t="shared" si="33"/>
        <v>0</v>
      </c>
      <c r="DB71" s="631">
        <f t="shared" si="33"/>
        <v>0</v>
      </c>
      <c r="DC71" s="631">
        <f t="shared" si="33"/>
        <v>0</v>
      </c>
      <c r="DD71" s="631">
        <f t="shared" si="33"/>
        <v>0</v>
      </c>
      <c r="DE71" s="631">
        <f t="shared" si="33"/>
        <v>0</v>
      </c>
      <c r="DF71" s="631">
        <f t="shared" si="33"/>
        <v>0</v>
      </c>
    </row>
    <row r="72" spans="1:128" ht="25.05" customHeight="1">
      <c r="A72" s="404"/>
      <c r="B72" s="404"/>
      <c r="C72" s="512" t="str">
        <f>Weighting!C45</f>
        <v>EC 2.0</v>
      </c>
      <c r="D72" s="513"/>
      <c r="E72" s="514" t="str">
        <f>Weighting!D45</f>
        <v>ENERGY COSTS</v>
      </c>
      <c r="F72" s="628">
        <f>(Weighting!F45)</f>
        <v>6</v>
      </c>
      <c r="G72" s="629"/>
      <c r="H72" s="632"/>
      <c r="I72" s="633">
        <f>I18</f>
        <v>0</v>
      </c>
      <c r="J72" s="404"/>
      <c r="K72" s="633">
        <f t="shared" ref="K72:AP72" si="34">K18</f>
        <v>0</v>
      </c>
      <c r="L72" s="633">
        <f t="shared" si="34"/>
        <v>0</v>
      </c>
      <c r="M72" s="633">
        <f t="shared" si="34"/>
        <v>0</v>
      </c>
      <c r="N72" s="633">
        <f t="shared" si="34"/>
        <v>0</v>
      </c>
      <c r="O72" s="633">
        <f t="shared" si="34"/>
        <v>0</v>
      </c>
      <c r="P72" s="633">
        <f t="shared" si="34"/>
        <v>0</v>
      </c>
      <c r="Q72" s="633">
        <f t="shared" si="34"/>
        <v>0</v>
      </c>
      <c r="R72" s="633">
        <f t="shared" si="34"/>
        <v>0</v>
      </c>
      <c r="S72" s="633">
        <f t="shared" si="34"/>
        <v>0</v>
      </c>
      <c r="T72" s="633">
        <f t="shared" si="34"/>
        <v>0</v>
      </c>
      <c r="U72" s="633">
        <f t="shared" si="34"/>
        <v>0</v>
      </c>
      <c r="V72" s="633">
        <f t="shared" si="34"/>
        <v>0</v>
      </c>
      <c r="W72" s="633">
        <f t="shared" si="34"/>
        <v>0</v>
      </c>
      <c r="X72" s="633">
        <f t="shared" si="34"/>
        <v>0</v>
      </c>
      <c r="Y72" s="633">
        <f t="shared" si="34"/>
        <v>0</v>
      </c>
      <c r="Z72" s="633">
        <f t="shared" si="34"/>
        <v>0</v>
      </c>
      <c r="AA72" s="633">
        <f t="shared" si="34"/>
        <v>0</v>
      </c>
      <c r="AB72" s="633">
        <f t="shared" si="34"/>
        <v>0</v>
      </c>
      <c r="AC72" s="633">
        <f t="shared" si="34"/>
        <v>0</v>
      </c>
      <c r="AD72" s="633">
        <f t="shared" si="34"/>
        <v>0</v>
      </c>
      <c r="AE72" s="633">
        <f t="shared" si="34"/>
        <v>0</v>
      </c>
      <c r="AF72" s="633">
        <f t="shared" si="34"/>
        <v>0</v>
      </c>
      <c r="AG72" s="633">
        <f t="shared" si="34"/>
        <v>0</v>
      </c>
      <c r="AH72" s="633">
        <f t="shared" si="34"/>
        <v>0</v>
      </c>
      <c r="AI72" s="633">
        <f t="shared" si="34"/>
        <v>0</v>
      </c>
      <c r="AJ72" s="633">
        <f t="shared" si="34"/>
        <v>0</v>
      </c>
      <c r="AK72" s="633">
        <f t="shared" si="34"/>
        <v>0</v>
      </c>
      <c r="AL72" s="633">
        <f t="shared" si="34"/>
        <v>0</v>
      </c>
      <c r="AM72" s="633">
        <f t="shared" si="34"/>
        <v>0</v>
      </c>
      <c r="AN72" s="633">
        <f t="shared" si="34"/>
        <v>0</v>
      </c>
      <c r="AO72" s="633">
        <f t="shared" si="34"/>
        <v>0</v>
      </c>
      <c r="AP72" s="633">
        <f t="shared" si="34"/>
        <v>0</v>
      </c>
      <c r="AQ72" s="633">
        <f t="shared" ref="AQ72:BV72" si="35">AQ18</f>
        <v>0</v>
      </c>
      <c r="AR72" s="633">
        <f t="shared" si="35"/>
        <v>0</v>
      </c>
      <c r="AS72" s="633">
        <f t="shared" si="35"/>
        <v>0</v>
      </c>
      <c r="AT72" s="633">
        <f t="shared" si="35"/>
        <v>0</v>
      </c>
      <c r="AU72" s="633">
        <f t="shared" si="35"/>
        <v>0</v>
      </c>
      <c r="AV72" s="633">
        <f t="shared" si="35"/>
        <v>0</v>
      </c>
      <c r="AW72" s="633">
        <f t="shared" si="35"/>
        <v>0</v>
      </c>
      <c r="AX72" s="633">
        <f t="shared" si="35"/>
        <v>0</v>
      </c>
      <c r="AY72" s="633">
        <f t="shared" si="35"/>
        <v>0</v>
      </c>
      <c r="AZ72" s="633">
        <f t="shared" si="35"/>
        <v>0</v>
      </c>
      <c r="BA72" s="633">
        <f t="shared" si="35"/>
        <v>0</v>
      </c>
      <c r="BB72" s="633">
        <f t="shared" si="35"/>
        <v>0</v>
      </c>
      <c r="BC72" s="633">
        <f t="shared" si="35"/>
        <v>0</v>
      </c>
      <c r="BD72" s="633">
        <f t="shared" si="35"/>
        <v>0</v>
      </c>
      <c r="BE72" s="633">
        <f t="shared" si="35"/>
        <v>0</v>
      </c>
      <c r="BF72" s="633">
        <f t="shared" si="35"/>
        <v>0</v>
      </c>
      <c r="BG72" s="633">
        <f t="shared" si="35"/>
        <v>0</v>
      </c>
      <c r="BH72" s="633">
        <f t="shared" si="35"/>
        <v>0</v>
      </c>
      <c r="BI72" s="633">
        <f t="shared" si="35"/>
        <v>0</v>
      </c>
      <c r="BJ72" s="633">
        <f t="shared" si="35"/>
        <v>0</v>
      </c>
      <c r="BK72" s="633">
        <f t="shared" si="35"/>
        <v>0</v>
      </c>
      <c r="BL72" s="633">
        <f t="shared" si="35"/>
        <v>0</v>
      </c>
      <c r="BM72" s="633">
        <f t="shared" si="35"/>
        <v>0</v>
      </c>
      <c r="BN72" s="633">
        <f t="shared" si="35"/>
        <v>0</v>
      </c>
      <c r="BO72" s="633">
        <f t="shared" si="35"/>
        <v>0</v>
      </c>
      <c r="BP72" s="633">
        <f t="shared" si="35"/>
        <v>0</v>
      </c>
      <c r="BQ72" s="633">
        <f t="shared" si="35"/>
        <v>0</v>
      </c>
      <c r="BR72" s="633">
        <f t="shared" si="35"/>
        <v>0</v>
      </c>
      <c r="BS72" s="633">
        <f t="shared" si="35"/>
        <v>0</v>
      </c>
      <c r="BT72" s="633">
        <f t="shared" si="35"/>
        <v>0</v>
      </c>
      <c r="BU72" s="633">
        <f t="shared" si="35"/>
        <v>0</v>
      </c>
      <c r="BV72" s="633">
        <f t="shared" si="35"/>
        <v>0</v>
      </c>
      <c r="BW72" s="633">
        <f t="shared" ref="BW72:DF72" si="36">BW18</f>
        <v>0</v>
      </c>
      <c r="BX72" s="633">
        <f t="shared" si="36"/>
        <v>0</v>
      </c>
      <c r="BY72" s="633">
        <f t="shared" si="36"/>
        <v>0</v>
      </c>
      <c r="BZ72" s="633">
        <f t="shared" si="36"/>
        <v>0</v>
      </c>
      <c r="CA72" s="633">
        <f t="shared" si="36"/>
        <v>0</v>
      </c>
      <c r="CB72" s="633">
        <f t="shared" si="36"/>
        <v>0</v>
      </c>
      <c r="CC72" s="633">
        <f t="shared" si="36"/>
        <v>0</v>
      </c>
      <c r="CD72" s="633">
        <f t="shared" si="36"/>
        <v>0</v>
      </c>
      <c r="CE72" s="633">
        <f t="shared" si="36"/>
        <v>0</v>
      </c>
      <c r="CF72" s="633">
        <f t="shared" si="36"/>
        <v>0</v>
      </c>
      <c r="CG72" s="633">
        <f t="shared" si="36"/>
        <v>0</v>
      </c>
      <c r="CH72" s="633">
        <f t="shared" si="36"/>
        <v>0</v>
      </c>
      <c r="CI72" s="633">
        <f t="shared" si="36"/>
        <v>0</v>
      </c>
      <c r="CJ72" s="633">
        <f t="shared" si="36"/>
        <v>0</v>
      </c>
      <c r="CK72" s="633">
        <f t="shared" si="36"/>
        <v>0</v>
      </c>
      <c r="CL72" s="633">
        <f t="shared" si="36"/>
        <v>0</v>
      </c>
      <c r="CM72" s="633">
        <f t="shared" si="36"/>
        <v>0</v>
      </c>
      <c r="CN72" s="633">
        <f t="shared" si="36"/>
        <v>0</v>
      </c>
      <c r="CO72" s="633">
        <f t="shared" si="36"/>
        <v>0</v>
      </c>
      <c r="CP72" s="633">
        <f t="shared" si="36"/>
        <v>0</v>
      </c>
      <c r="CQ72" s="633">
        <f t="shared" si="36"/>
        <v>0</v>
      </c>
      <c r="CR72" s="633">
        <f t="shared" si="36"/>
        <v>0</v>
      </c>
      <c r="CS72" s="633">
        <f t="shared" si="36"/>
        <v>0</v>
      </c>
      <c r="CT72" s="633">
        <f t="shared" si="36"/>
        <v>0</v>
      </c>
      <c r="CU72" s="633">
        <f t="shared" si="36"/>
        <v>0</v>
      </c>
      <c r="CV72" s="633">
        <f t="shared" si="36"/>
        <v>0</v>
      </c>
      <c r="CW72" s="633">
        <f t="shared" si="36"/>
        <v>0</v>
      </c>
      <c r="CX72" s="633">
        <f t="shared" si="36"/>
        <v>0</v>
      </c>
      <c r="CY72" s="633">
        <f t="shared" si="36"/>
        <v>0</v>
      </c>
      <c r="CZ72" s="633">
        <f t="shared" si="36"/>
        <v>0</v>
      </c>
      <c r="DA72" s="633">
        <f t="shared" si="36"/>
        <v>0</v>
      </c>
      <c r="DB72" s="633">
        <f t="shared" si="36"/>
        <v>0</v>
      </c>
      <c r="DC72" s="633">
        <f t="shared" si="36"/>
        <v>0</v>
      </c>
      <c r="DD72" s="633">
        <f t="shared" si="36"/>
        <v>0</v>
      </c>
      <c r="DE72" s="633">
        <f t="shared" si="36"/>
        <v>0</v>
      </c>
      <c r="DF72" s="633">
        <f t="shared" si="36"/>
        <v>0</v>
      </c>
    </row>
    <row r="73" spans="1:128" ht="25.05" customHeight="1">
      <c r="A73" s="404"/>
      <c r="B73" s="404"/>
      <c r="C73" s="506" t="str">
        <f>Weighting!C46</f>
        <v>EC 3.0</v>
      </c>
      <c r="D73" s="507"/>
      <c r="E73" s="508" t="str">
        <f>Weighting!D46</f>
        <v>TRANSPORT COSTS</v>
      </c>
      <c r="F73" s="628">
        <f>(Weighting!F46)</f>
        <v>8</v>
      </c>
      <c r="G73" s="629"/>
      <c r="H73" s="632"/>
      <c r="I73" s="740">
        <f>I23</f>
        <v>0</v>
      </c>
      <c r="J73" s="404"/>
      <c r="K73" s="740">
        <f t="shared" ref="K73:AP73" si="37">K23</f>
        <v>0</v>
      </c>
      <c r="L73" s="740">
        <f t="shared" si="37"/>
        <v>0</v>
      </c>
      <c r="M73" s="740">
        <f t="shared" si="37"/>
        <v>0</v>
      </c>
      <c r="N73" s="740">
        <f t="shared" si="37"/>
        <v>0</v>
      </c>
      <c r="O73" s="740">
        <f t="shared" si="37"/>
        <v>0</v>
      </c>
      <c r="P73" s="740">
        <f t="shared" si="37"/>
        <v>0</v>
      </c>
      <c r="Q73" s="740">
        <f t="shared" si="37"/>
        <v>0</v>
      </c>
      <c r="R73" s="740">
        <f t="shared" si="37"/>
        <v>0</v>
      </c>
      <c r="S73" s="740">
        <f t="shared" si="37"/>
        <v>0</v>
      </c>
      <c r="T73" s="740">
        <f t="shared" si="37"/>
        <v>0</v>
      </c>
      <c r="U73" s="740">
        <f t="shared" si="37"/>
        <v>0</v>
      </c>
      <c r="V73" s="740">
        <f t="shared" si="37"/>
        <v>0</v>
      </c>
      <c r="W73" s="740">
        <f t="shared" si="37"/>
        <v>0</v>
      </c>
      <c r="X73" s="740">
        <f t="shared" si="37"/>
        <v>0</v>
      </c>
      <c r="Y73" s="740">
        <f t="shared" si="37"/>
        <v>0</v>
      </c>
      <c r="Z73" s="740">
        <f t="shared" si="37"/>
        <v>0</v>
      </c>
      <c r="AA73" s="740">
        <f t="shared" si="37"/>
        <v>0</v>
      </c>
      <c r="AB73" s="740">
        <f t="shared" si="37"/>
        <v>0</v>
      </c>
      <c r="AC73" s="740">
        <f t="shared" si="37"/>
        <v>0</v>
      </c>
      <c r="AD73" s="740">
        <f t="shared" si="37"/>
        <v>0</v>
      </c>
      <c r="AE73" s="740">
        <f t="shared" si="37"/>
        <v>0</v>
      </c>
      <c r="AF73" s="740">
        <f t="shared" si="37"/>
        <v>0</v>
      </c>
      <c r="AG73" s="740">
        <f t="shared" si="37"/>
        <v>0</v>
      </c>
      <c r="AH73" s="740">
        <f t="shared" si="37"/>
        <v>0</v>
      </c>
      <c r="AI73" s="740">
        <f t="shared" si="37"/>
        <v>0</v>
      </c>
      <c r="AJ73" s="740">
        <f t="shared" si="37"/>
        <v>0</v>
      </c>
      <c r="AK73" s="740">
        <f t="shared" si="37"/>
        <v>0</v>
      </c>
      <c r="AL73" s="740">
        <f t="shared" si="37"/>
        <v>0</v>
      </c>
      <c r="AM73" s="740">
        <f t="shared" si="37"/>
        <v>0</v>
      </c>
      <c r="AN73" s="740">
        <f t="shared" si="37"/>
        <v>0</v>
      </c>
      <c r="AO73" s="740">
        <f t="shared" si="37"/>
        <v>0</v>
      </c>
      <c r="AP73" s="740">
        <f t="shared" si="37"/>
        <v>0</v>
      </c>
      <c r="AQ73" s="740">
        <f t="shared" ref="AQ73:BV73" si="38">AQ23</f>
        <v>0</v>
      </c>
      <c r="AR73" s="740">
        <f t="shared" si="38"/>
        <v>0</v>
      </c>
      <c r="AS73" s="740">
        <f t="shared" si="38"/>
        <v>0</v>
      </c>
      <c r="AT73" s="740">
        <f t="shared" si="38"/>
        <v>0</v>
      </c>
      <c r="AU73" s="740">
        <f t="shared" si="38"/>
        <v>0</v>
      </c>
      <c r="AV73" s="740">
        <f t="shared" si="38"/>
        <v>0</v>
      </c>
      <c r="AW73" s="740">
        <f t="shared" si="38"/>
        <v>0</v>
      </c>
      <c r="AX73" s="740">
        <f t="shared" si="38"/>
        <v>0</v>
      </c>
      <c r="AY73" s="740">
        <f t="shared" si="38"/>
        <v>0</v>
      </c>
      <c r="AZ73" s="740">
        <f t="shared" si="38"/>
        <v>0</v>
      </c>
      <c r="BA73" s="740">
        <f t="shared" si="38"/>
        <v>0</v>
      </c>
      <c r="BB73" s="740">
        <f t="shared" si="38"/>
        <v>0</v>
      </c>
      <c r="BC73" s="740">
        <f t="shared" si="38"/>
        <v>0</v>
      </c>
      <c r="BD73" s="740">
        <f t="shared" si="38"/>
        <v>0</v>
      </c>
      <c r="BE73" s="740">
        <f t="shared" si="38"/>
        <v>0</v>
      </c>
      <c r="BF73" s="740">
        <f t="shared" si="38"/>
        <v>0</v>
      </c>
      <c r="BG73" s="740">
        <f t="shared" si="38"/>
        <v>0</v>
      </c>
      <c r="BH73" s="740">
        <f t="shared" si="38"/>
        <v>0</v>
      </c>
      <c r="BI73" s="740">
        <f t="shared" si="38"/>
        <v>0</v>
      </c>
      <c r="BJ73" s="740">
        <f t="shared" si="38"/>
        <v>0</v>
      </c>
      <c r="BK73" s="740">
        <f t="shared" si="38"/>
        <v>0</v>
      </c>
      <c r="BL73" s="740">
        <f t="shared" si="38"/>
        <v>0</v>
      </c>
      <c r="BM73" s="740">
        <f t="shared" si="38"/>
        <v>0</v>
      </c>
      <c r="BN73" s="740">
        <f t="shared" si="38"/>
        <v>0</v>
      </c>
      <c r="BO73" s="740">
        <f t="shared" si="38"/>
        <v>0</v>
      </c>
      <c r="BP73" s="740">
        <f t="shared" si="38"/>
        <v>0</v>
      </c>
      <c r="BQ73" s="740">
        <f t="shared" si="38"/>
        <v>0</v>
      </c>
      <c r="BR73" s="740">
        <f t="shared" si="38"/>
        <v>0</v>
      </c>
      <c r="BS73" s="740">
        <f t="shared" si="38"/>
        <v>0</v>
      </c>
      <c r="BT73" s="740">
        <f t="shared" si="38"/>
        <v>0</v>
      </c>
      <c r="BU73" s="740">
        <f t="shared" si="38"/>
        <v>0</v>
      </c>
      <c r="BV73" s="740">
        <f t="shared" si="38"/>
        <v>0</v>
      </c>
      <c r="BW73" s="740">
        <f t="shared" ref="BW73:DF73" si="39">BW23</f>
        <v>0</v>
      </c>
      <c r="BX73" s="740">
        <f t="shared" si="39"/>
        <v>0</v>
      </c>
      <c r="BY73" s="740">
        <f t="shared" si="39"/>
        <v>0</v>
      </c>
      <c r="BZ73" s="740">
        <f t="shared" si="39"/>
        <v>0</v>
      </c>
      <c r="CA73" s="740">
        <f t="shared" si="39"/>
        <v>0</v>
      </c>
      <c r="CB73" s="740">
        <f t="shared" si="39"/>
        <v>0</v>
      </c>
      <c r="CC73" s="740">
        <f t="shared" si="39"/>
        <v>0</v>
      </c>
      <c r="CD73" s="740">
        <f t="shared" si="39"/>
        <v>0</v>
      </c>
      <c r="CE73" s="740">
        <f t="shared" si="39"/>
        <v>0</v>
      </c>
      <c r="CF73" s="740">
        <f t="shared" si="39"/>
        <v>0</v>
      </c>
      <c r="CG73" s="740">
        <f t="shared" si="39"/>
        <v>0</v>
      </c>
      <c r="CH73" s="740">
        <f t="shared" si="39"/>
        <v>0</v>
      </c>
      <c r="CI73" s="740">
        <f t="shared" si="39"/>
        <v>0</v>
      </c>
      <c r="CJ73" s="740">
        <f t="shared" si="39"/>
        <v>0</v>
      </c>
      <c r="CK73" s="740">
        <f t="shared" si="39"/>
        <v>0</v>
      </c>
      <c r="CL73" s="740">
        <f t="shared" si="39"/>
        <v>0</v>
      </c>
      <c r="CM73" s="740">
        <f t="shared" si="39"/>
        <v>0</v>
      </c>
      <c r="CN73" s="740">
        <f t="shared" si="39"/>
        <v>0</v>
      </c>
      <c r="CO73" s="740">
        <f t="shared" si="39"/>
        <v>0</v>
      </c>
      <c r="CP73" s="740">
        <f t="shared" si="39"/>
        <v>0</v>
      </c>
      <c r="CQ73" s="740">
        <f t="shared" si="39"/>
        <v>0</v>
      </c>
      <c r="CR73" s="740">
        <f t="shared" si="39"/>
        <v>0</v>
      </c>
      <c r="CS73" s="740">
        <f t="shared" si="39"/>
        <v>0</v>
      </c>
      <c r="CT73" s="740">
        <f t="shared" si="39"/>
        <v>0</v>
      </c>
      <c r="CU73" s="740">
        <f t="shared" si="39"/>
        <v>0</v>
      </c>
      <c r="CV73" s="740">
        <f t="shared" si="39"/>
        <v>0</v>
      </c>
      <c r="CW73" s="740">
        <f t="shared" si="39"/>
        <v>0</v>
      </c>
      <c r="CX73" s="740">
        <f t="shared" si="39"/>
        <v>0</v>
      </c>
      <c r="CY73" s="740">
        <f t="shared" si="39"/>
        <v>0</v>
      </c>
      <c r="CZ73" s="740">
        <f t="shared" si="39"/>
        <v>0</v>
      </c>
      <c r="DA73" s="740">
        <f t="shared" si="39"/>
        <v>0</v>
      </c>
      <c r="DB73" s="740">
        <f t="shared" si="39"/>
        <v>0</v>
      </c>
      <c r="DC73" s="740">
        <f t="shared" si="39"/>
        <v>0</v>
      </c>
      <c r="DD73" s="740">
        <f t="shared" si="39"/>
        <v>0</v>
      </c>
      <c r="DE73" s="740">
        <f t="shared" si="39"/>
        <v>0</v>
      </c>
      <c r="DF73" s="740">
        <f t="shared" si="39"/>
        <v>0</v>
      </c>
    </row>
    <row r="74" spans="1:128" s="542" customFormat="1" ht="25.05" customHeight="1">
      <c r="A74" s="408"/>
      <c r="B74" s="404"/>
      <c r="C74" s="512" t="str">
        <f>Weighting!C47</f>
        <v>EC 4.0</v>
      </c>
      <c r="D74" s="513"/>
      <c r="E74" s="514" t="str">
        <f>Weighting!D47</f>
        <v>UNIVERSAL DESIGN</v>
      </c>
      <c r="F74" s="628">
        <f>(Weighting!F47)</f>
        <v>4</v>
      </c>
      <c r="G74" s="629"/>
      <c r="H74" s="632"/>
      <c r="I74" s="633">
        <f>I27</f>
        <v>0</v>
      </c>
      <c r="J74" s="404"/>
      <c r="K74" s="633">
        <f t="shared" ref="K74:AP74" si="40">K27</f>
        <v>0</v>
      </c>
      <c r="L74" s="633">
        <f t="shared" si="40"/>
        <v>0</v>
      </c>
      <c r="M74" s="633">
        <f t="shared" si="40"/>
        <v>0</v>
      </c>
      <c r="N74" s="633">
        <f t="shared" si="40"/>
        <v>0</v>
      </c>
      <c r="O74" s="633">
        <f t="shared" si="40"/>
        <v>0</v>
      </c>
      <c r="P74" s="633">
        <f t="shared" si="40"/>
        <v>0</v>
      </c>
      <c r="Q74" s="633">
        <f t="shared" si="40"/>
        <v>0</v>
      </c>
      <c r="R74" s="633">
        <f t="shared" si="40"/>
        <v>0</v>
      </c>
      <c r="S74" s="633">
        <f t="shared" si="40"/>
        <v>0</v>
      </c>
      <c r="T74" s="633">
        <f t="shared" si="40"/>
        <v>0</v>
      </c>
      <c r="U74" s="633">
        <f t="shared" si="40"/>
        <v>0</v>
      </c>
      <c r="V74" s="633">
        <f t="shared" si="40"/>
        <v>0</v>
      </c>
      <c r="W74" s="633">
        <f t="shared" si="40"/>
        <v>0</v>
      </c>
      <c r="X74" s="633">
        <f t="shared" si="40"/>
        <v>0</v>
      </c>
      <c r="Y74" s="633">
        <f t="shared" si="40"/>
        <v>0</v>
      </c>
      <c r="Z74" s="633">
        <f t="shared" si="40"/>
        <v>0</v>
      </c>
      <c r="AA74" s="633">
        <f t="shared" si="40"/>
        <v>0</v>
      </c>
      <c r="AB74" s="633">
        <f t="shared" si="40"/>
        <v>0</v>
      </c>
      <c r="AC74" s="633">
        <f t="shared" si="40"/>
        <v>0</v>
      </c>
      <c r="AD74" s="633">
        <f t="shared" si="40"/>
        <v>0</v>
      </c>
      <c r="AE74" s="633">
        <f t="shared" si="40"/>
        <v>0</v>
      </c>
      <c r="AF74" s="633">
        <f t="shared" si="40"/>
        <v>0</v>
      </c>
      <c r="AG74" s="633">
        <f t="shared" si="40"/>
        <v>0</v>
      </c>
      <c r="AH74" s="633">
        <f t="shared" si="40"/>
        <v>0</v>
      </c>
      <c r="AI74" s="633">
        <f t="shared" si="40"/>
        <v>0</v>
      </c>
      <c r="AJ74" s="633">
        <f t="shared" si="40"/>
        <v>0</v>
      </c>
      <c r="AK74" s="633">
        <f t="shared" si="40"/>
        <v>0</v>
      </c>
      <c r="AL74" s="633">
        <f t="shared" si="40"/>
        <v>0</v>
      </c>
      <c r="AM74" s="633">
        <f t="shared" si="40"/>
        <v>0</v>
      </c>
      <c r="AN74" s="633">
        <f t="shared" si="40"/>
        <v>0</v>
      </c>
      <c r="AO74" s="633">
        <f t="shared" si="40"/>
        <v>0</v>
      </c>
      <c r="AP74" s="633">
        <f t="shared" si="40"/>
        <v>0</v>
      </c>
      <c r="AQ74" s="633">
        <f t="shared" ref="AQ74:BV74" si="41">AQ27</f>
        <v>0</v>
      </c>
      <c r="AR74" s="633">
        <f t="shared" si="41"/>
        <v>0</v>
      </c>
      <c r="AS74" s="633">
        <f t="shared" si="41"/>
        <v>0</v>
      </c>
      <c r="AT74" s="633">
        <f t="shared" si="41"/>
        <v>0</v>
      </c>
      <c r="AU74" s="633">
        <f t="shared" si="41"/>
        <v>0</v>
      </c>
      <c r="AV74" s="633">
        <f t="shared" si="41"/>
        <v>0</v>
      </c>
      <c r="AW74" s="633">
        <f t="shared" si="41"/>
        <v>0</v>
      </c>
      <c r="AX74" s="633">
        <f t="shared" si="41"/>
        <v>0</v>
      </c>
      <c r="AY74" s="633">
        <f t="shared" si="41"/>
        <v>0</v>
      </c>
      <c r="AZ74" s="633">
        <f t="shared" si="41"/>
        <v>0</v>
      </c>
      <c r="BA74" s="633">
        <f t="shared" si="41"/>
        <v>0</v>
      </c>
      <c r="BB74" s="633">
        <f t="shared" si="41"/>
        <v>0</v>
      </c>
      <c r="BC74" s="633">
        <f t="shared" si="41"/>
        <v>0</v>
      </c>
      <c r="BD74" s="633">
        <f t="shared" si="41"/>
        <v>0</v>
      </c>
      <c r="BE74" s="633">
        <f t="shared" si="41"/>
        <v>0</v>
      </c>
      <c r="BF74" s="633">
        <f t="shared" si="41"/>
        <v>0</v>
      </c>
      <c r="BG74" s="633">
        <f t="shared" si="41"/>
        <v>0</v>
      </c>
      <c r="BH74" s="633">
        <f t="shared" si="41"/>
        <v>0</v>
      </c>
      <c r="BI74" s="633">
        <f t="shared" si="41"/>
        <v>0</v>
      </c>
      <c r="BJ74" s="633">
        <f t="shared" si="41"/>
        <v>0</v>
      </c>
      <c r="BK74" s="633">
        <f t="shared" si="41"/>
        <v>0</v>
      </c>
      <c r="BL74" s="633">
        <f t="shared" si="41"/>
        <v>0</v>
      </c>
      <c r="BM74" s="633">
        <f t="shared" si="41"/>
        <v>0</v>
      </c>
      <c r="BN74" s="633">
        <f t="shared" si="41"/>
        <v>0</v>
      </c>
      <c r="BO74" s="633">
        <f t="shared" si="41"/>
        <v>0</v>
      </c>
      <c r="BP74" s="633">
        <f t="shared" si="41"/>
        <v>0</v>
      </c>
      <c r="BQ74" s="633">
        <f t="shared" si="41"/>
        <v>0</v>
      </c>
      <c r="BR74" s="633">
        <f t="shared" si="41"/>
        <v>0</v>
      </c>
      <c r="BS74" s="633">
        <f t="shared" si="41"/>
        <v>0</v>
      </c>
      <c r="BT74" s="633">
        <f t="shared" si="41"/>
        <v>0</v>
      </c>
      <c r="BU74" s="633">
        <f t="shared" si="41"/>
        <v>0</v>
      </c>
      <c r="BV74" s="633">
        <f t="shared" si="41"/>
        <v>0</v>
      </c>
      <c r="BW74" s="633">
        <f t="shared" ref="BW74:DF74" si="42">BW27</f>
        <v>0</v>
      </c>
      <c r="BX74" s="633">
        <f t="shared" si="42"/>
        <v>0</v>
      </c>
      <c r="BY74" s="633">
        <f t="shared" si="42"/>
        <v>0</v>
      </c>
      <c r="BZ74" s="633">
        <f t="shared" si="42"/>
        <v>0</v>
      </c>
      <c r="CA74" s="633">
        <f t="shared" si="42"/>
        <v>0</v>
      </c>
      <c r="CB74" s="633">
        <f t="shared" si="42"/>
        <v>0</v>
      </c>
      <c r="CC74" s="633">
        <f t="shared" si="42"/>
        <v>0</v>
      </c>
      <c r="CD74" s="633">
        <f t="shared" si="42"/>
        <v>0</v>
      </c>
      <c r="CE74" s="633">
        <f t="shared" si="42"/>
        <v>0</v>
      </c>
      <c r="CF74" s="633">
        <f t="shared" si="42"/>
        <v>0</v>
      </c>
      <c r="CG74" s="633">
        <f t="shared" si="42"/>
        <v>0</v>
      </c>
      <c r="CH74" s="633">
        <f t="shared" si="42"/>
        <v>0</v>
      </c>
      <c r="CI74" s="633">
        <f t="shared" si="42"/>
        <v>0</v>
      </c>
      <c r="CJ74" s="633">
        <f t="shared" si="42"/>
        <v>0</v>
      </c>
      <c r="CK74" s="633">
        <f t="shared" si="42"/>
        <v>0</v>
      </c>
      <c r="CL74" s="633">
        <f t="shared" si="42"/>
        <v>0</v>
      </c>
      <c r="CM74" s="633">
        <f t="shared" si="42"/>
        <v>0</v>
      </c>
      <c r="CN74" s="633">
        <f t="shared" si="42"/>
        <v>0</v>
      </c>
      <c r="CO74" s="633">
        <f t="shared" si="42"/>
        <v>0</v>
      </c>
      <c r="CP74" s="633">
        <f t="shared" si="42"/>
        <v>0</v>
      </c>
      <c r="CQ74" s="633">
        <f t="shared" si="42"/>
        <v>0</v>
      </c>
      <c r="CR74" s="633">
        <f t="shared" si="42"/>
        <v>0</v>
      </c>
      <c r="CS74" s="633">
        <f t="shared" si="42"/>
        <v>0</v>
      </c>
      <c r="CT74" s="633">
        <f t="shared" si="42"/>
        <v>0</v>
      </c>
      <c r="CU74" s="633">
        <f t="shared" si="42"/>
        <v>0</v>
      </c>
      <c r="CV74" s="633">
        <f t="shared" si="42"/>
        <v>0</v>
      </c>
      <c r="CW74" s="633">
        <f t="shared" si="42"/>
        <v>0</v>
      </c>
      <c r="CX74" s="633">
        <f t="shared" si="42"/>
        <v>0</v>
      </c>
      <c r="CY74" s="633">
        <f t="shared" si="42"/>
        <v>0</v>
      </c>
      <c r="CZ74" s="633">
        <f t="shared" si="42"/>
        <v>0</v>
      </c>
      <c r="DA74" s="633">
        <f t="shared" si="42"/>
        <v>0</v>
      </c>
      <c r="DB74" s="633">
        <f t="shared" si="42"/>
        <v>0</v>
      </c>
      <c r="DC74" s="633">
        <f t="shared" si="42"/>
        <v>0</v>
      </c>
      <c r="DD74" s="633">
        <f t="shared" si="42"/>
        <v>0</v>
      </c>
      <c r="DE74" s="633">
        <f t="shared" si="42"/>
        <v>0</v>
      </c>
      <c r="DF74" s="633">
        <f t="shared" si="42"/>
        <v>0</v>
      </c>
      <c r="DG74" s="409"/>
      <c r="DH74" s="409"/>
      <c r="DI74" s="409"/>
      <c r="DJ74" s="409"/>
      <c r="DK74" s="409"/>
      <c r="DL74" s="409"/>
      <c r="DM74" s="409"/>
      <c r="DN74" s="409"/>
      <c r="DO74" s="409"/>
      <c r="DP74" s="409"/>
      <c r="DQ74" s="409"/>
      <c r="DR74" s="409"/>
      <c r="DS74" s="409"/>
      <c r="DT74" s="409"/>
      <c r="DU74" s="409"/>
      <c r="DV74" s="409"/>
      <c r="DW74" s="409"/>
      <c r="DX74" s="409"/>
    </row>
    <row r="75" spans="1:128" ht="25.05" customHeight="1">
      <c r="A75" s="404"/>
      <c r="B75" s="404"/>
      <c r="C75" s="512" t="str">
        <f>Weighting!C48</f>
        <v>EC 5.0</v>
      </c>
      <c r="D75" s="513"/>
      <c r="E75" s="514" t="str">
        <f>Weighting!D48</f>
        <v>SMART MONITORING OF ENERGY, HEAT AND WATER</v>
      </c>
      <c r="F75" s="628">
        <f>(Weighting!F48)</f>
        <v>4</v>
      </c>
      <c r="G75" s="629"/>
      <c r="H75" s="632"/>
      <c r="I75" s="633">
        <f>I37</f>
        <v>0</v>
      </c>
      <c r="J75" s="404"/>
      <c r="K75" s="633">
        <f t="shared" ref="K75:AP75" si="43">K37</f>
        <v>0</v>
      </c>
      <c r="L75" s="633">
        <f t="shared" si="43"/>
        <v>0</v>
      </c>
      <c r="M75" s="633">
        <f t="shared" si="43"/>
        <v>0</v>
      </c>
      <c r="N75" s="633">
        <f t="shared" si="43"/>
        <v>0</v>
      </c>
      <c r="O75" s="633">
        <f t="shared" si="43"/>
        <v>0</v>
      </c>
      <c r="P75" s="633">
        <f t="shared" si="43"/>
        <v>0</v>
      </c>
      <c r="Q75" s="633">
        <f t="shared" si="43"/>
        <v>0</v>
      </c>
      <c r="R75" s="633">
        <f t="shared" si="43"/>
        <v>0</v>
      </c>
      <c r="S75" s="633">
        <f t="shared" si="43"/>
        <v>0</v>
      </c>
      <c r="T75" s="633">
        <f t="shared" si="43"/>
        <v>0</v>
      </c>
      <c r="U75" s="633">
        <f t="shared" si="43"/>
        <v>0</v>
      </c>
      <c r="V75" s="633">
        <f t="shared" si="43"/>
        <v>0</v>
      </c>
      <c r="W75" s="633">
        <f t="shared" si="43"/>
        <v>0</v>
      </c>
      <c r="X75" s="633">
        <f t="shared" si="43"/>
        <v>0</v>
      </c>
      <c r="Y75" s="633">
        <f t="shared" si="43"/>
        <v>0</v>
      </c>
      <c r="Z75" s="633">
        <f t="shared" si="43"/>
        <v>0</v>
      </c>
      <c r="AA75" s="633">
        <f t="shared" si="43"/>
        <v>0</v>
      </c>
      <c r="AB75" s="633">
        <f t="shared" si="43"/>
        <v>0</v>
      </c>
      <c r="AC75" s="633">
        <f t="shared" si="43"/>
        <v>0</v>
      </c>
      <c r="AD75" s="633">
        <f t="shared" si="43"/>
        <v>0</v>
      </c>
      <c r="AE75" s="633">
        <f t="shared" si="43"/>
        <v>0</v>
      </c>
      <c r="AF75" s="633">
        <f t="shared" si="43"/>
        <v>0</v>
      </c>
      <c r="AG75" s="633">
        <f t="shared" si="43"/>
        <v>0</v>
      </c>
      <c r="AH75" s="633">
        <f t="shared" si="43"/>
        <v>0</v>
      </c>
      <c r="AI75" s="633">
        <f t="shared" si="43"/>
        <v>0</v>
      </c>
      <c r="AJ75" s="633">
        <f t="shared" si="43"/>
        <v>0</v>
      </c>
      <c r="AK75" s="633">
        <f t="shared" si="43"/>
        <v>0</v>
      </c>
      <c r="AL75" s="633">
        <f t="shared" si="43"/>
        <v>0</v>
      </c>
      <c r="AM75" s="633">
        <f t="shared" si="43"/>
        <v>0</v>
      </c>
      <c r="AN75" s="633">
        <f t="shared" si="43"/>
        <v>0</v>
      </c>
      <c r="AO75" s="633">
        <f t="shared" si="43"/>
        <v>0</v>
      </c>
      <c r="AP75" s="633">
        <f t="shared" si="43"/>
        <v>0</v>
      </c>
      <c r="AQ75" s="633">
        <f t="shared" ref="AQ75:BV75" si="44">AQ37</f>
        <v>0</v>
      </c>
      <c r="AR75" s="633">
        <f t="shared" si="44"/>
        <v>0</v>
      </c>
      <c r="AS75" s="633">
        <f t="shared" si="44"/>
        <v>0</v>
      </c>
      <c r="AT75" s="633">
        <f t="shared" si="44"/>
        <v>0</v>
      </c>
      <c r="AU75" s="633">
        <f t="shared" si="44"/>
        <v>0</v>
      </c>
      <c r="AV75" s="633">
        <f t="shared" si="44"/>
        <v>0</v>
      </c>
      <c r="AW75" s="633">
        <f t="shared" si="44"/>
        <v>0</v>
      </c>
      <c r="AX75" s="633">
        <f t="shared" si="44"/>
        <v>0</v>
      </c>
      <c r="AY75" s="633">
        <f t="shared" si="44"/>
        <v>0</v>
      </c>
      <c r="AZ75" s="633">
        <f t="shared" si="44"/>
        <v>0</v>
      </c>
      <c r="BA75" s="633">
        <f t="shared" si="44"/>
        <v>0</v>
      </c>
      <c r="BB75" s="633">
        <f t="shared" si="44"/>
        <v>0</v>
      </c>
      <c r="BC75" s="633">
        <f t="shared" si="44"/>
        <v>0</v>
      </c>
      <c r="BD75" s="633">
        <f t="shared" si="44"/>
        <v>0</v>
      </c>
      <c r="BE75" s="633">
        <f t="shared" si="44"/>
        <v>0</v>
      </c>
      <c r="BF75" s="633">
        <f t="shared" si="44"/>
        <v>0</v>
      </c>
      <c r="BG75" s="633">
        <f t="shared" si="44"/>
        <v>0</v>
      </c>
      <c r="BH75" s="633">
        <f t="shared" si="44"/>
        <v>0</v>
      </c>
      <c r="BI75" s="633">
        <f t="shared" si="44"/>
        <v>0</v>
      </c>
      <c r="BJ75" s="633">
        <f t="shared" si="44"/>
        <v>0</v>
      </c>
      <c r="BK75" s="633">
        <f t="shared" si="44"/>
        <v>0</v>
      </c>
      <c r="BL75" s="633">
        <f t="shared" si="44"/>
        <v>0</v>
      </c>
      <c r="BM75" s="633">
        <f t="shared" si="44"/>
        <v>0</v>
      </c>
      <c r="BN75" s="633">
        <f t="shared" si="44"/>
        <v>0</v>
      </c>
      <c r="BO75" s="633">
        <f t="shared" si="44"/>
        <v>0</v>
      </c>
      <c r="BP75" s="633">
        <f t="shared" si="44"/>
        <v>0</v>
      </c>
      <c r="BQ75" s="633">
        <f t="shared" si="44"/>
        <v>0</v>
      </c>
      <c r="BR75" s="633">
        <f t="shared" si="44"/>
        <v>0</v>
      </c>
      <c r="BS75" s="633">
        <f t="shared" si="44"/>
        <v>0</v>
      </c>
      <c r="BT75" s="633">
        <f t="shared" si="44"/>
        <v>0</v>
      </c>
      <c r="BU75" s="633">
        <f t="shared" si="44"/>
        <v>0</v>
      </c>
      <c r="BV75" s="633">
        <f t="shared" si="44"/>
        <v>0</v>
      </c>
      <c r="BW75" s="633">
        <f t="shared" ref="BW75:DF75" si="45">BW37</f>
        <v>0</v>
      </c>
      <c r="BX75" s="633">
        <f t="shared" si="45"/>
        <v>0</v>
      </c>
      <c r="BY75" s="633">
        <f t="shared" si="45"/>
        <v>0</v>
      </c>
      <c r="BZ75" s="633">
        <f t="shared" si="45"/>
        <v>0</v>
      </c>
      <c r="CA75" s="633">
        <f t="shared" si="45"/>
        <v>0</v>
      </c>
      <c r="CB75" s="633">
        <f t="shared" si="45"/>
        <v>0</v>
      </c>
      <c r="CC75" s="633">
        <f t="shared" si="45"/>
        <v>0</v>
      </c>
      <c r="CD75" s="633">
        <f t="shared" si="45"/>
        <v>0</v>
      </c>
      <c r="CE75" s="633">
        <f t="shared" si="45"/>
        <v>0</v>
      </c>
      <c r="CF75" s="633">
        <f t="shared" si="45"/>
        <v>0</v>
      </c>
      <c r="CG75" s="633">
        <f t="shared" si="45"/>
        <v>0</v>
      </c>
      <c r="CH75" s="633">
        <f t="shared" si="45"/>
        <v>0</v>
      </c>
      <c r="CI75" s="633">
        <f t="shared" si="45"/>
        <v>0</v>
      </c>
      <c r="CJ75" s="633">
        <f t="shared" si="45"/>
        <v>0</v>
      </c>
      <c r="CK75" s="633">
        <f t="shared" si="45"/>
        <v>0</v>
      </c>
      <c r="CL75" s="633">
        <f t="shared" si="45"/>
        <v>0</v>
      </c>
      <c r="CM75" s="633">
        <f t="shared" si="45"/>
        <v>0</v>
      </c>
      <c r="CN75" s="633">
        <f t="shared" si="45"/>
        <v>0</v>
      </c>
      <c r="CO75" s="633">
        <f t="shared" si="45"/>
        <v>0</v>
      </c>
      <c r="CP75" s="633">
        <f t="shared" si="45"/>
        <v>0</v>
      </c>
      <c r="CQ75" s="633">
        <f t="shared" si="45"/>
        <v>0</v>
      </c>
      <c r="CR75" s="633">
        <f t="shared" si="45"/>
        <v>0</v>
      </c>
      <c r="CS75" s="633">
        <f t="shared" si="45"/>
        <v>0</v>
      </c>
      <c r="CT75" s="633">
        <f t="shared" si="45"/>
        <v>0</v>
      </c>
      <c r="CU75" s="633">
        <f t="shared" si="45"/>
        <v>0</v>
      </c>
      <c r="CV75" s="633">
        <f t="shared" si="45"/>
        <v>0</v>
      </c>
      <c r="CW75" s="633">
        <f t="shared" si="45"/>
        <v>0</v>
      </c>
      <c r="CX75" s="633">
        <f t="shared" si="45"/>
        <v>0</v>
      </c>
      <c r="CY75" s="633">
        <f t="shared" si="45"/>
        <v>0</v>
      </c>
      <c r="CZ75" s="633">
        <f t="shared" si="45"/>
        <v>0</v>
      </c>
      <c r="DA75" s="633">
        <f t="shared" si="45"/>
        <v>0</v>
      </c>
      <c r="DB75" s="633">
        <f t="shared" si="45"/>
        <v>0</v>
      </c>
      <c r="DC75" s="633">
        <f t="shared" si="45"/>
        <v>0</v>
      </c>
      <c r="DD75" s="633">
        <f t="shared" si="45"/>
        <v>0</v>
      </c>
      <c r="DE75" s="633">
        <f t="shared" si="45"/>
        <v>0</v>
      </c>
      <c r="DF75" s="633">
        <f t="shared" si="45"/>
        <v>0</v>
      </c>
    </row>
    <row r="76" spans="1:128" ht="25.05" customHeight="1">
      <c r="A76" s="404"/>
      <c r="B76" s="404"/>
      <c r="C76" s="512" t="str">
        <f>Weighting!C49</f>
        <v>EC 6.0</v>
      </c>
      <c r="D76" s="513"/>
      <c r="E76" s="514" t="str">
        <f>Weighting!D49</f>
        <v>ENERGY LABELLED GOODS</v>
      </c>
      <c r="F76" s="628">
        <f>(Weighting!F49)</f>
        <v>4</v>
      </c>
      <c r="G76" s="629"/>
      <c r="H76" s="632"/>
      <c r="I76" s="740">
        <f>I50</f>
        <v>0</v>
      </c>
      <c r="J76" s="404"/>
      <c r="K76" s="740">
        <f t="shared" ref="K76:AP76" si="46">K50</f>
        <v>0</v>
      </c>
      <c r="L76" s="740">
        <f t="shared" si="46"/>
        <v>0</v>
      </c>
      <c r="M76" s="740">
        <f t="shared" si="46"/>
        <v>0</v>
      </c>
      <c r="N76" s="740">
        <f t="shared" si="46"/>
        <v>0</v>
      </c>
      <c r="O76" s="740">
        <f t="shared" si="46"/>
        <v>0</v>
      </c>
      <c r="P76" s="740">
        <f t="shared" si="46"/>
        <v>0</v>
      </c>
      <c r="Q76" s="740">
        <f t="shared" si="46"/>
        <v>0</v>
      </c>
      <c r="R76" s="740">
        <f t="shared" si="46"/>
        <v>0</v>
      </c>
      <c r="S76" s="740">
        <f t="shared" si="46"/>
        <v>0</v>
      </c>
      <c r="T76" s="740">
        <f t="shared" si="46"/>
        <v>0</v>
      </c>
      <c r="U76" s="740">
        <f t="shared" si="46"/>
        <v>0</v>
      </c>
      <c r="V76" s="740">
        <f t="shared" si="46"/>
        <v>0</v>
      </c>
      <c r="W76" s="740">
        <f t="shared" si="46"/>
        <v>0</v>
      </c>
      <c r="X76" s="740">
        <f t="shared" si="46"/>
        <v>0</v>
      </c>
      <c r="Y76" s="740">
        <f t="shared" si="46"/>
        <v>0</v>
      </c>
      <c r="Z76" s="740">
        <f t="shared" si="46"/>
        <v>0</v>
      </c>
      <c r="AA76" s="740">
        <f t="shared" si="46"/>
        <v>0</v>
      </c>
      <c r="AB76" s="740">
        <f t="shared" si="46"/>
        <v>0</v>
      </c>
      <c r="AC76" s="740">
        <f t="shared" si="46"/>
        <v>0</v>
      </c>
      <c r="AD76" s="740">
        <f t="shared" si="46"/>
        <v>0</v>
      </c>
      <c r="AE76" s="740">
        <f t="shared" si="46"/>
        <v>0</v>
      </c>
      <c r="AF76" s="740">
        <f t="shared" si="46"/>
        <v>0</v>
      </c>
      <c r="AG76" s="740">
        <f t="shared" si="46"/>
        <v>0</v>
      </c>
      <c r="AH76" s="740">
        <f t="shared" si="46"/>
        <v>0</v>
      </c>
      <c r="AI76" s="740">
        <f t="shared" si="46"/>
        <v>0</v>
      </c>
      <c r="AJ76" s="740">
        <f t="shared" si="46"/>
        <v>0</v>
      </c>
      <c r="AK76" s="740">
        <f t="shared" si="46"/>
        <v>0</v>
      </c>
      <c r="AL76" s="740">
        <f t="shared" si="46"/>
        <v>0</v>
      </c>
      <c r="AM76" s="740">
        <f t="shared" si="46"/>
        <v>0</v>
      </c>
      <c r="AN76" s="740">
        <f t="shared" si="46"/>
        <v>0</v>
      </c>
      <c r="AO76" s="740">
        <f t="shared" si="46"/>
        <v>0</v>
      </c>
      <c r="AP76" s="740">
        <f t="shared" si="46"/>
        <v>0</v>
      </c>
      <c r="AQ76" s="740">
        <f t="shared" ref="AQ76:BV76" si="47">AQ50</f>
        <v>0</v>
      </c>
      <c r="AR76" s="740">
        <f t="shared" si="47"/>
        <v>0</v>
      </c>
      <c r="AS76" s="740">
        <f t="shared" si="47"/>
        <v>0</v>
      </c>
      <c r="AT76" s="740">
        <f t="shared" si="47"/>
        <v>0</v>
      </c>
      <c r="AU76" s="740">
        <f t="shared" si="47"/>
        <v>0</v>
      </c>
      <c r="AV76" s="740">
        <f t="shared" si="47"/>
        <v>0</v>
      </c>
      <c r="AW76" s="740">
        <f t="shared" si="47"/>
        <v>0</v>
      </c>
      <c r="AX76" s="740">
        <f t="shared" si="47"/>
        <v>0</v>
      </c>
      <c r="AY76" s="740">
        <f t="shared" si="47"/>
        <v>0</v>
      </c>
      <c r="AZ76" s="740">
        <f t="shared" si="47"/>
        <v>0</v>
      </c>
      <c r="BA76" s="740">
        <f t="shared" si="47"/>
        <v>0</v>
      </c>
      <c r="BB76" s="740">
        <f t="shared" si="47"/>
        <v>0</v>
      </c>
      <c r="BC76" s="740">
        <f t="shared" si="47"/>
        <v>0</v>
      </c>
      <c r="BD76" s="740">
        <f t="shared" si="47"/>
        <v>0</v>
      </c>
      <c r="BE76" s="740">
        <f t="shared" si="47"/>
        <v>0</v>
      </c>
      <c r="BF76" s="740">
        <f t="shared" si="47"/>
        <v>0</v>
      </c>
      <c r="BG76" s="740">
        <f t="shared" si="47"/>
        <v>0</v>
      </c>
      <c r="BH76" s="740">
        <f t="shared" si="47"/>
        <v>0</v>
      </c>
      <c r="BI76" s="740">
        <f t="shared" si="47"/>
        <v>0</v>
      </c>
      <c r="BJ76" s="740">
        <f t="shared" si="47"/>
        <v>0</v>
      </c>
      <c r="BK76" s="740">
        <f t="shared" si="47"/>
        <v>0</v>
      </c>
      <c r="BL76" s="740">
        <f t="shared" si="47"/>
        <v>0</v>
      </c>
      <c r="BM76" s="740">
        <f t="shared" si="47"/>
        <v>0</v>
      </c>
      <c r="BN76" s="740">
        <f t="shared" si="47"/>
        <v>0</v>
      </c>
      <c r="BO76" s="740">
        <f t="shared" si="47"/>
        <v>0</v>
      </c>
      <c r="BP76" s="740">
        <f t="shared" si="47"/>
        <v>0</v>
      </c>
      <c r="BQ76" s="740">
        <f t="shared" si="47"/>
        <v>0</v>
      </c>
      <c r="BR76" s="740">
        <f t="shared" si="47"/>
        <v>0</v>
      </c>
      <c r="BS76" s="740">
        <f t="shared" si="47"/>
        <v>0</v>
      </c>
      <c r="BT76" s="740">
        <f t="shared" si="47"/>
        <v>0</v>
      </c>
      <c r="BU76" s="740">
        <f t="shared" si="47"/>
        <v>0</v>
      </c>
      <c r="BV76" s="740">
        <f t="shared" si="47"/>
        <v>0</v>
      </c>
      <c r="BW76" s="740">
        <f t="shared" ref="BW76:DF76" si="48">BW50</f>
        <v>0</v>
      </c>
      <c r="BX76" s="740">
        <f t="shared" si="48"/>
        <v>0</v>
      </c>
      <c r="BY76" s="740">
        <f t="shared" si="48"/>
        <v>0</v>
      </c>
      <c r="BZ76" s="740">
        <f t="shared" si="48"/>
        <v>0</v>
      </c>
      <c r="CA76" s="740">
        <f t="shared" si="48"/>
        <v>0</v>
      </c>
      <c r="CB76" s="740">
        <f t="shared" si="48"/>
        <v>0</v>
      </c>
      <c r="CC76" s="740">
        <f t="shared" si="48"/>
        <v>0</v>
      </c>
      <c r="CD76" s="740">
        <f t="shared" si="48"/>
        <v>0</v>
      </c>
      <c r="CE76" s="740">
        <f t="shared" si="48"/>
        <v>0</v>
      </c>
      <c r="CF76" s="740">
        <f t="shared" si="48"/>
        <v>0</v>
      </c>
      <c r="CG76" s="740">
        <f t="shared" si="48"/>
        <v>0</v>
      </c>
      <c r="CH76" s="740">
        <f t="shared" si="48"/>
        <v>0</v>
      </c>
      <c r="CI76" s="740">
        <f t="shared" si="48"/>
        <v>0</v>
      </c>
      <c r="CJ76" s="740">
        <f t="shared" si="48"/>
        <v>0</v>
      </c>
      <c r="CK76" s="740">
        <f t="shared" si="48"/>
        <v>0</v>
      </c>
      <c r="CL76" s="740">
        <f t="shared" si="48"/>
        <v>0</v>
      </c>
      <c r="CM76" s="740">
        <f t="shared" si="48"/>
        <v>0</v>
      </c>
      <c r="CN76" s="740">
        <f t="shared" si="48"/>
        <v>0</v>
      </c>
      <c r="CO76" s="740">
        <f t="shared" si="48"/>
        <v>0</v>
      </c>
      <c r="CP76" s="740">
        <f t="shared" si="48"/>
        <v>0</v>
      </c>
      <c r="CQ76" s="740">
        <f t="shared" si="48"/>
        <v>0</v>
      </c>
      <c r="CR76" s="740">
        <f t="shared" si="48"/>
        <v>0</v>
      </c>
      <c r="CS76" s="740">
        <f t="shared" si="48"/>
        <v>0</v>
      </c>
      <c r="CT76" s="740">
        <f t="shared" si="48"/>
        <v>0</v>
      </c>
      <c r="CU76" s="740">
        <f t="shared" si="48"/>
        <v>0</v>
      </c>
      <c r="CV76" s="740">
        <f t="shared" si="48"/>
        <v>0</v>
      </c>
      <c r="CW76" s="740">
        <f t="shared" si="48"/>
        <v>0</v>
      </c>
      <c r="CX76" s="740">
        <f t="shared" si="48"/>
        <v>0</v>
      </c>
      <c r="CY76" s="740">
        <f t="shared" si="48"/>
        <v>0</v>
      </c>
      <c r="CZ76" s="740">
        <f t="shared" si="48"/>
        <v>0</v>
      </c>
      <c r="DA76" s="740">
        <f t="shared" si="48"/>
        <v>0</v>
      </c>
      <c r="DB76" s="740">
        <f t="shared" si="48"/>
        <v>0</v>
      </c>
      <c r="DC76" s="740">
        <f t="shared" si="48"/>
        <v>0</v>
      </c>
      <c r="DD76" s="740">
        <f t="shared" si="48"/>
        <v>0</v>
      </c>
      <c r="DE76" s="740">
        <f t="shared" si="48"/>
        <v>0</v>
      </c>
      <c r="DF76" s="740">
        <f t="shared" si="48"/>
        <v>0</v>
      </c>
    </row>
    <row r="77" spans="1:128" ht="25.05" customHeight="1">
      <c r="A77" s="404"/>
      <c r="B77" s="404"/>
      <c r="C77" s="506" t="str">
        <f>Weighting!C50</f>
        <v>EC 7.0</v>
      </c>
      <c r="D77" s="507"/>
      <c r="E77" s="508" t="str">
        <f>Weighting!D50</f>
        <v>FLOOD RISK</v>
      </c>
      <c r="F77" s="628">
        <f>(Weighting!F50)</f>
        <v>4</v>
      </c>
      <c r="G77" s="629"/>
      <c r="H77" s="632"/>
      <c r="I77" s="633">
        <f>I62</f>
        <v>0</v>
      </c>
      <c r="J77" s="404"/>
      <c r="K77" s="633">
        <f>K62</f>
        <v>0</v>
      </c>
      <c r="L77" s="633">
        <f t="shared" ref="L77:BW77" si="49">L62</f>
        <v>0</v>
      </c>
      <c r="M77" s="633">
        <f t="shared" si="49"/>
        <v>0</v>
      </c>
      <c r="N77" s="633">
        <f t="shared" si="49"/>
        <v>0</v>
      </c>
      <c r="O77" s="633">
        <f t="shared" si="49"/>
        <v>0</v>
      </c>
      <c r="P77" s="633">
        <f t="shared" si="49"/>
        <v>0</v>
      </c>
      <c r="Q77" s="633">
        <f t="shared" si="49"/>
        <v>0</v>
      </c>
      <c r="R77" s="633">
        <f t="shared" si="49"/>
        <v>0</v>
      </c>
      <c r="S77" s="633">
        <f t="shared" si="49"/>
        <v>0</v>
      </c>
      <c r="T77" s="633">
        <f t="shared" si="49"/>
        <v>0</v>
      </c>
      <c r="U77" s="633">
        <f t="shared" si="49"/>
        <v>0</v>
      </c>
      <c r="V77" s="633">
        <f t="shared" si="49"/>
        <v>0</v>
      </c>
      <c r="W77" s="633">
        <f t="shared" si="49"/>
        <v>0</v>
      </c>
      <c r="X77" s="633">
        <f t="shared" si="49"/>
        <v>0</v>
      </c>
      <c r="Y77" s="633">
        <f t="shared" si="49"/>
        <v>0</v>
      </c>
      <c r="Z77" s="633">
        <f t="shared" si="49"/>
        <v>0</v>
      </c>
      <c r="AA77" s="633">
        <f t="shared" si="49"/>
        <v>0</v>
      </c>
      <c r="AB77" s="633">
        <f t="shared" si="49"/>
        <v>0</v>
      </c>
      <c r="AC77" s="633">
        <f t="shared" si="49"/>
        <v>0</v>
      </c>
      <c r="AD77" s="633">
        <f t="shared" si="49"/>
        <v>0</v>
      </c>
      <c r="AE77" s="633">
        <f t="shared" si="49"/>
        <v>0</v>
      </c>
      <c r="AF77" s="633">
        <f t="shared" si="49"/>
        <v>0</v>
      </c>
      <c r="AG77" s="633">
        <f t="shared" si="49"/>
        <v>0</v>
      </c>
      <c r="AH77" s="633">
        <f t="shared" si="49"/>
        <v>0</v>
      </c>
      <c r="AI77" s="633">
        <f t="shared" si="49"/>
        <v>0</v>
      </c>
      <c r="AJ77" s="633">
        <f t="shared" si="49"/>
        <v>0</v>
      </c>
      <c r="AK77" s="633">
        <f t="shared" si="49"/>
        <v>0</v>
      </c>
      <c r="AL77" s="633">
        <f t="shared" si="49"/>
        <v>0</v>
      </c>
      <c r="AM77" s="633">
        <f t="shared" si="49"/>
        <v>0</v>
      </c>
      <c r="AN77" s="633">
        <f t="shared" si="49"/>
        <v>0</v>
      </c>
      <c r="AO77" s="633">
        <f t="shared" si="49"/>
        <v>0</v>
      </c>
      <c r="AP77" s="633">
        <f t="shared" si="49"/>
        <v>0</v>
      </c>
      <c r="AQ77" s="633">
        <f t="shared" si="49"/>
        <v>0</v>
      </c>
      <c r="AR77" s="633">
        <f t="shared" si="49"/>
        <v>0</v>
      </c>
      <c r="AS77" s="633">
        <f t="shared" si="49"/>
        <v>0</v>
      </c>
      <c r="AT77" s="633">
        <f t="shared" si="49"/>
        <v>0</v>
      </c>
      <c r="AU77" s="633">
        <f t="shared" si="49"/>
        <v>0</v>
      </c>
      <c r="AV77" s="633">
        <f t="shared" si="49"/>
        <v>0</v>
      </c>
      <c r="AW77" s="633">
        <f t="shared" si="49"/>
        <v>0</v>
      </c>
      <c r="AX77" s="633">
        <f t="shared" si="49"/>
        <v>0</v>
      </c>
      <c r="AY77" s="633">
        <f t="shared" si="49"/>
        <v>0</v>
      </c>
      <c r="AZ77" s="633">
        <f t="shared" si="49"/>
        <v>0</v>
      </c>
      <c r="BA77" s="633">
        <f t="shared" si="49"/>
        <v>0</v>
      </c>
      <c r="BB77" s="633">
        <f t="shared" si="49"/>
        <v>0</v>
      </c>
      <c r="BC77" s="633">
        <f t="shared" si="49"/>
        <v>0</v>
      </c>
      <c r="BD77" s="633">
        <f t="shared" si="49"/>
        <v>0</v>
      </c>
      <c r="BE77" s="633">
        <f t="shared" si="49"/>
        <v>0</v>
      </c>
      <c r="BF77" s="633">
        <f t="shared" si="49"/>
        <v>0</v>
      </c>
      <c r="BG77" s="633">
        <f t="shared" si="49"/>
        <v>0</v>
      </c>
      <c r="BH77" s="633">
        <f t="shared" si="49"/>
        <v>0</v>
      </c>
      <c r="BI77" s="633">
        <f t="shared" si="49"/>
        <v>0</v>
      </c>
      <c r="BJ77" s="633">
        <f t="shared" si="49"/>
        <v>0</v>
      </c>
      <c r="BK77" s="633">
        <f t="shared" si="49"/>
        <v>0</v>
      </c>
      <c r="BL77" s="633">
        <f t="shared" si="49"/>
        <v>0</v>
      </c>
      <c r="BM77" s="633">
        <f t="shared" si="49"/>
        <v>0</v>
      </c>
      <c r="BN77" s="633">
        <f t="shared" si="49"/>
        <v>0</v>
      </c>
      <c r="BO77" s="633">
        <f t="shared" si="49"/>
        <v>0</v>
      </c>
      <c r="BP77" s="633">
        <f t="shared" si="49"/>
        <v>0</v>
      </c>
      <c r="BQ77" s="633">
        <f t="shared" si="49"/>
        <v>0</v>
      </c>
      <c r="BR77" s="633">
        <f t="shared" si="49"/>
        <v>0</v>
      </c>
      <c r="BS77" s="633">
        <f t="shared" si="49"/>
        <v>0</v>
      </c>
      <c r="BT77" s="633">
        <f t="shared" si="49"/>
        <v>0</v>
      </c>
      <c r="BU77" s="633">
        <f t="shared" si="49"/>
        <v>0</v>
      </c>
      <c r="BV77" s="633">
        <f t="shared" si="49"/>
        <v>0</v>
      </c>
      <c r="BW77" s="633">
        <f t="shared" si="49"/>
        <v>0</v>
      </c>
      <c r="BX77" s="633">
        <f t="shared" ref="BX77:DE77" si="50">BX62</f>
        <v>0</v>
      </c>
      <c r="BY77" s="633">
        <f t="shared" si="50"/>
        <v>0</v>
      </c>
      <c r="BZ77" s="633">
        <f t="shared" si="50"/>
        <v>0</v>
      </c>
      <c r="CA77" s="633">
        <f t="shared" si="50"/>
        <v>0</v>
      </c>
      <c r="CB77" s="633">
        <f t="shared" si="50"/>
        <v>0</v>
      </c>
      <c r="CC77" s="633">
        <f t="shared" si="50"/>
        <v>0</v>
      </c>
      <c r="CD77" s="633">
        <f t="shared" si="50"/>
        <v>0</v>
      </c>
      <c r="CE77" s="633">
        <f t="shared" si="50"/>
        <v>0</v>
      </c>
      <c r="CF77" s="633">
        <f t="shared" si="50"/>
        <v>0</v>
      </c>
      <c r="CG77" s="633">
        <f t="shared" si="50"/>
        <v>0</v>
      </c>
      <c r="CH77" s="633">
        <f t="shared" si="50"/>
        <v>0</v>
      </c>
      <c r="CI77" s="633">
        <f t="shared" si="50"/>
        <v>0</v>
      </c>
      <c r="CJ77" s="633">
        <f t="shared" si="50"/>
        <v>0</v>
      </c>
      <c r="CK77" s="633">
        <f t="shared" si="50"/>
        <v>0</v>
      </c>
      <c r="CL77" s="633">
        <f t="shared" si="50"/>
        <v>0</v>
      </c>
      <c r="CM77" s="633">
        <f t="shared" si="50"/>
        <v>0</v>
      </c>
      <c r="CN77" s="633">
        <f t="shared" si="50"/>
        <v>0</v>
      </c>
      <c r="CO77" s="633">
        <f t="shared" si="50"/>
        <v>0</v>
      </c>
      <c r="CP77" s="633">
        <f t="shared" si="50"/>
        <v>0</v>
      </c>
      <c r="CQ77" s="633">
        <f t="shared" si="50"/>
        <v>0</v>
      </c>
      <c r="CR77" s="633">
        <f t="shared" si="50"/>
        <v>0</v>
      </c>
      <c r="CS77" s="633">
        <f t="shared" si="50"/>
        <v>0</v>
      </c>
      <c r="CT77" s="633">
        <f t="shared" si="50"/>
        <v>0</v>
      </c>
      <c r="CU77" s="633">
        <f t="shared" si="50"/>
        <v>0</v>
      </c>
      <c r="CV77" s="633">
        <f t="shared" si="50"/>
        <v>0</v>
      </c>
      <c r="CW77" s="633">
        <f t="shared" si="50"/>
        <v>0</v>
      </c>
      <c r="CX77" s="633">
        <f t="shared" si="50"/>
        <v>0</v>
      </c>
      <c r="CY77" s="633">
        <f t="shared" si="50"/>
        <v>0</v>
      </c>
      <c r="CZ77" s="633">
        <f t="shared" si="50"/>
        <v>0</v>
      </c>
      <c r="DA77" s="633">
        <f t="shared" si="50"/>
        <v>0</v>
      </c>
      <c r="DB77" s="633">
        <f t="shared" si="50"/>
        <v>0</v>
      </c>
      <c r="DC77" s="633">
        <f t="shared" si="50"/>
        <v>0</v>
      </c>
      <c r="DD77" s="633">
        <f t="shared" si="50"/>
        <v>0</v>
      </c>
      <c r="DE77" s="633">
        <f t="shared" si="50"/>
        <v>0</v>
      </c>
      <c r="DF77" s="633">
        <f>DF62</f>
        <v>0</v>
      </c>
    </row>
    <row r="78" spans="1:128" ht="18" customHeight="1">
      <c r="A78" s="404"/>
      <c r="B78" s="404"/>
      <c r="C78" s="404"/>
      <c r="D78" s="404"/>
      <c r="E78" s="404"/>
      <c r="F78" s="529">
        <f>SUM(F71:F77)</f>
        <v>40</v>
      </c>
      <c r="G78" s="528"/>
      <c r="H78" s="634"/>
      <c r="I78" s="635">
        <f>SUM(I71:I77)</f>
        <v>0</v>
      </c>
      <c r="J78" s="404"/>
      <c r="K78" s="705">
        <f t="shared" ref="K78:AP78" si="51">SUM(K71:K77)</f>
        <v>0</v>
      </c>
      <c r="L78" s="705">
        <f t="shared" si="51"/>
        <v>0</v>
      </c>
      <c r="M78" s="705">
        <f t="shared" si="51"/>
        <v>0</v>
      </c>
      <c r="N78" s="705">
        <f t="shared" si="51"/>
        <v>0</v>
      </c>
      <c r="O78" s="705">
        <f t="shared" si="51"/>
        <v>0</v>
      </c>
      <c r="P78" s="705">
        <f t="shared" si="51"/>
        <v>0</v>
      </c>
      <c r="Q78" s="705">
        <f t="shared" si="51"/>
        <v>0</v>
      </c>
      <c r="R78" s="705">
        <f t="shared" si="51"/>
        <v>0</v>
      </c>
      <c r="S78" s="705">
        <f t="shared" si="51"/>
        <v>0</v>
      </c>
      <c r="T78" s="705">
        <f t="shared" si="51"/>
        <v>0</v>
      </c>
      <c r="U78" s="705">
        <f t="shared" si="51"/>
        <v>0</v>
      </c>
      <c r="V78" s="705">
        <f t="shared" si="51"/>
        <v>0</v>
      </c>
      <c r="W78" s="705">
        <f t="shared" si="51"/>
        <v>0</v>
      </c>
      <c r="X78" s="705">
        <f t="shared" si="51"/>
        <v>0</v>
      </c>
      <c r="Y78" s="705">
        <f t="shared" si="51"/>
        <v>0</v>
      </c>
      <c r="Z78" s="705">
        <f t="shared" si="51"/>
        <v>0</v>
      </c>
      <c r="AA78" s="705">
        <f t="shared" si="51"/>
        <v>0</v>
      </c>
      <c r="AB78" s="705">
        <f t="shared" si="51"/>
        <v>0</v>
      </c>
      <c r="AC78" s="705">
        <f t="shared" si="51"/>
        <v>0</v>
      </c>
      <c r="AD78" s="705">
        <f t="shared" si="51"/>
        <v>0</v>
      </c>
      <c r="AE78" s="705">
        <f t="shared" si="51"/>
        <v>0</v>
      </c>
      <c r="AF78" s="705">
        <f t="shared" si="51"/>
        <v>0</v>
      </c>
      <c r="AG78" s="705">
        <f t="shared" si="51"/>
        <v>0</v>
      </c>
      <c r="AH78" s="705">
        <f t="shared" si="51"/>
        <v>0</v>
      </c>
      <c r="AI78" s="705">
        <f t="shared" si="51"/>
        <v>0</v>
      </c>
      <c r="AJ78" s="705">
        <f t="shared" si="51"/>
        <v>0</v>
      </c>
      <c r="AK78" s="705">
        <f t="shared" si="51"/>
        <v>0</v>
      </c>
      <c r="AL78" s="705">
        <f t="shared" si="51"/>
        <v>0</v>
      </c>
      <c r="AM78" s="705">
        <f t="shared" si="51"/>
        <v>0</v>
      </c>
      <c r="AN78" s="705">
        <f t="shared" si="51"/>
        <v>0</v>
      </c>
      <c r="AO78" s="705">
        <f t="shared" si="51"/>
        <v>0</v>
      </c>
      <c r="AP78" s="705">
        <f t="shared" si="51"/>
        <v>0</v>
      </c>
      <c r="AQ78" s="705">
        <f t="shared" ref="AQ78:BV78" si="52">SUM(AQ71:AQ77)</f>
        <v>0</v>
      </c>
      <c r="AR78" s="705">
        <f t="shared" si="52"/>
        <v>0</v>
      </c>
      <c r="AS78" s="705">
        <f t="shared" si="52"/>
        <v>0</v>
      </c>
      <c r="AT78" s="705">
        <f t="shared" si="52"/>
        <v>0</v>
      </c>
      <c r="AU78" s="705">
        <f t="shared" si="52"/>
        <v>0</v>
      </c>
      <c r="AV78" s="705">
        <f t="shared" si="52"/>
        <v>0</v>
      </c>
      <c r="AW78" s="705">
        <f t="shared" si="52"/>
        <v>0</v>
      </c>
      <c r="AX78" s="705">
        <f t="shared" si="52"/>
        <v>0</v>
      </c>
      <c r="AY78" s="705">
        <f t="shared" si="52"/>
        <v>0</v>
      </c>
      <c r="AZ78" s="705">
        <f t="shared" si="52"/>
        <v>0</v>
      </c>
      <c r="BA78" s="705">
        <f t="shared" si="52"/>
        <v>0</v>
      </c>
      <c r="BB78" s="705">
        <f t="shared" si="52"/>
        <v>0</v>
      </c>
      <c r="BC78" s="705">
        <f t="shared" si="52"/>
        <v>0</v>
      </c>
      <c r="BD78" s="705">
        <f t="shared" si="52"/>
        <v>0</v>
      </c>
      <c r="BE78" s="705">
        <f t="shared" si="52"/>
        <v>0</v>
      </c>
      <c r="BF78" s="705">
        <f t="shared" si="52"/>
        <v>0</v>
      </c>
      <c r="BG78" s="705">
        <f t="shared" si="52"/>
        <v>0</v>
      </c>
      <c r="BH78" s="705">
        <f t="shared" si="52"/>
        <v>0</v>
      </c>
      <c r="BI78" s="705">
        <f t="shared" si="52"/>
        <v>0</v>
      </c>
      <c r="BJ78" s="705">
        <f t="shared" si="52"/>
        <v>0</v>
      </c>
      <c r="BK78" s="705">
        <f t="shared" si="52"/>
        <v>0</v>
      </c>
      <c r="BL78" s="705">
        <f t="shared" si="52"/>
        <v>0</v>
      </c>
      <c r="BM78" s="705">
        <f t="shared" si="52"/>
        <v>0</v>
      </c>
      <c r="BN78" s="705">
        <f t="shared" si="52"/>
        <v>0</v>
      </c>
      <c r="BO78" s="705">
        <f t="shared" si="52"/>
        <v>0</v>
      </c>
      <c r="BP78" s="705">
        <f t="shared" si="52"/>
        <v>0</v>
      </c>
      <c r="BQ78" s="705">
        <f t="shared" si="52"/>
        <v>0</v>
      </c>
      <c r="BR78" s="705">
        <f t="shared" si="52"/>
        <v>0</v>
      </c>
      <c r="BS78" s="705">
        <f t="shared" si="52"/>
        <v>0</v>
      </c>
      <c r="BT78" s="705">
        <f t="shared" si="52"/>
        <v>0</v>
      </c>
      <c r="BU78" s="705">
        <f t="shared" si="52"/>
        <v>0</v>
      </c>
      <c r="BV78" s="705">
        <f t="shared" si="52"/>
        <v>0</v>
      </c>
      <c r="BW78" s="705">
        <f t="shared" ref="BW78:DB78" si="53">SUM(BW71:BW77)</f>
        <v>0</v>
      </c>
      <c r="BX78" s="705">
        <f t="shared" si="53"/>
        <v>0</v>
      </c>
      <c r="BY78" s="705">
        <f t="shared" si="53"/>
        <v>0</v>
      </c>
      <c r="BZ78" s="705">
        <f t="shared" si="53"/>
        <v>0</v>
      </c>
      <c r="CA78" s="705">
        <f t="shared" si="53"/>
        <v>0</v>
      </c>
      <c r="CB78" s="705">
        <f t="shared" si="53"/>
        <v>0</v>
      </c>
      <c r="CC78" s="705">
        <f t="shared" si="53"/>
        <v>0</v>
      </c>
      <c r="CD78" s="705">
        <f t="shared" si="53"/>
        <v>0</v>
      </c>
      <c r="CE78" s="705">
        <f t="shared" si="53"/>
        <v>0</v>
      </c>
      <c r="CF78" s="705">
        <f t="shared" si="53"/>
        <v>0</v>
      </c>
      <c r="CG78" s="705">
        <f t="shared" si="53"/>
        <v>0</v>
      </c>
      <c r="CH78" s="705">
        <f t="shared" si="53"/>
        <v>0</v>
      </c>
      <c r="CI78" s="705">
        <f t="shared" si="53"/>
        <v>0</v>
      </c>
      <c r="CJ78" s="705">
        <f t="shared" si="53"/>
        <v>0</v>
      </c>
      <c r="CK78" s="705">
        <f t="shared" si="53"/>
        <v>0</v>
      </c>
      <c r="CL78" s="705">
        <f t="shared" si="53"/>
        <v>0</v>
      </c>
      <c r="CM78" s="705">
        <f t="shared" si="53"/>
        <v>0</v>
      </c>
      <c r="CN78" s="705">
        <f t="shared" si="53"/>
        <v>0</v>
      </c>
      <c r="CO78" s="705">
        <f t="shared" si="53"/>
        <v>0</v>
      </c>
      <c r="CP78" s="705">
        <f t="shared" si="53"/>
        <v>0</v>
      </c>
      <c r="CQ78" s="705">
        <f t="shared" si="53"/>
        <v>0</v>
      </c>
      <c r="CR78" s="705">
        <f t="shared" si="53"/>
        <v>0</v>
      </c>
      <c r="CS78" s="705">
        <f t="shared" si="53"/>
        <v>0</v>
      </c>
      <c r="CT78" s="705">
        <f t="shared" si="53"/>
        <v>0</v>
      </c>
      <c r="CU78" s="705">
        <f t="shared" si="53"/>
        <v>0</v>
      </c>
      <c r="CV78" s="705">
        <f t="shared" si="53"/>
        <v>0</v>
      </c>
      <c r="CW78" s="705">
        <f t="shared" si="53"/>
        <v>0</v>
      </c>
      <c r="CX78" s="705">
        <f t="shared" si="53"/>
        <v>0</v>
      </c>
      <c r="CY78" s="705">
        <f t="shared" si="53"/>
        <v>0</v>
      </c>
      <c r="CZ78" s="705">
        <f t="shared" si="53"/>
        <v>0</v>
      </c>
      <c r="DA78" s="705">
        <f t="shared" si="53"/>
        <v>0</v>
      </c>
      <c r="DB78" s="705">
        <f t="shared" si="53"/>
        <v>0</v>
      </c>
      <c r="DC78" s="705">
        <f t="shared" ref="DC78:DF78" si="54">SUM(DC71:DC77)</f>
        <v>0</v>
      </c>
      <c r="DD78" s="705">
        <f t="shared" si="54"/>
        <v>0</v>
      </c>
      <c r="DE78" s="705">
        <f t="shared" si="54"/>
        <v>0</v>
      </c>
      <c r="DF78" s="705">
        <f t="shared" si="54"/>
        <v>0</v>
      </c>
    </row>
    <row r="80" spans="1:128" ht="23.1" customHeight="1">
      <c r="F80" s="451">
        <f>I76*100/$F$75</f>
        <v>0</v>
      </c>
      <c r="K80" s="451">
        <f>K76*100/$F$75</f>
        <v>0</v>
      </c>
      <c r="L80" s="451">
        <f t="shared" ref="L80:BW80" si="55">L76*100/$F$75</f>
        <v>0</v>
      </c>
      <c r="M80" s="451">
        <f t="shared" si="55"/>
        <v>0</v>
      </c>
      <c r="N80" s="451">
        <f t="shared" si="55"/>
        <v>0</v>
      </c>
      <c r="O80" s="451">
        <f t="shared" si="55"/>
        <v>0</v>
      </c>
      <c r="P80" s="451">
        <f t="shared" si="55"/>
        <v>0</v>
      </c>
      <c r="Q80" s="451">
        <f t="shared" si="55"/>
        <v>0</v>
      </c>
      <c r="R80" s="451">
        <f t="shared" si="55"/>
        <v>0</v>
      </c>
      <c r="S80" s="451">
        <f t="shared" si="55"/>
        <v>0</v>
      </c>
      <c r="T80" s="451">
        <f t="shared" si="55"/>
        <v>0</v>
      </c>
      <c r="U80" s="451">
        <f t="shared" si="55"/>
        <v>0</v>
      </c>
      <c r="V80" s="451">
        <f t="shared" si="55"/>
        <v>0</v>
      </c>
      <c r="W80" s="451">
        <f t="shared" si="55"/>
        <v>0</v>
      </c>
      <c r="X80" s="451">
        <f t="shared" si="55"/>
        <v>0</v>
      </c>
      <c r="Y80" s="451">
        <f t="shared" si="55"/>
        <v>0</v>
      </c>
      <c r="Z80" s="451">
        <f t="shared" si="55"/>
        <v>0</v>
      </c>
      <c r="AA80" s="451">
        <f t="shared" si="55"/>
        <v>0</v>
      </c>
      <c r="AB80" s="451">
        <f t="shared" si="55"/>
        <v>0</v>
      </c>
      <c r="AC80" s="451">
        <f t="shared" si="55"/>
        <v>0</v>
      </c>
      <c r="AD80" s="451">
        <f t="shared" si="55"/>
        <v>0</v>
      </c>
      <c r="AE80" s="451">
        <f t="shared" si="55"/>
        <v>0</v>
      </c>
      <c r="AF80" s="451">
        <f t="shared" si="55"/>
        <v>0</v>
      </c>
      <c r="AG80" s="451">
        <f t="shared" si="55"/>
        <v>0</v>
      </c>
      <c r="AH80" s="451">
        <f t="shared" si="55"/>
        <v>0</v>
      </c>
      <c r="AI80" s="451">
        <f t="shared" si="55"/>
        <v>0</v>
      </c>
      <c r="AJ80" s="451">
        <f t="shared" si="55"/>
        <v>0</v>
      </c>
      <c r="AK80" s="451">
        <f t="shared" si="55"/>
        <v>0</v>
      </c>
      <c r="AL80" s="451">
        <f t="shared" si="55"/>
        <v>0</v>
      </c>
      <c r="AM80" s="451">
        <f t="shared" si="55"/>
        <v>0</v>
      </c>
      <c r="AN80" s="451">
        <f t="shared" si="55"/>
        <v>0</v>
      </c>
      <c r="AO80" s="451">
        <f t="shared" si="55"/>
        <v>0</v>
      </c>
      <c r="AP80" s="451">
        <f t="shared" si="55"/>
        <v>0</v>
      </c>
      <c r="AQ80" s="451">
        <f t="shared" si="55"/>
        <v>0</v>
      </c>
      <c r="AR80" s="451">
        <f t="shared" si="55"/>
        <v>0</v>
      </c>
      <c r="AS80" s="451">
        <f t="shared" si="55"/>
        <v>0</v>
      </c>
      <c r="AT80" s="451">
        <f t="shared" si="55"/>
        <v>0</v>
      </c>
      <c r="AU80" s="451">
        <f t="shared" si="55"/>
        <v>0</v>
      </c>
      <c r="AV80" s="451">
        <f t="shared" si="55"/>
        <v>0</v>
      </c>
      <c r="AW80" s="451">
        <f t="shared" si="55"/>
        <v>0</v>
      </c>
      <c r="AX80" s="451">
        <f t="shared" si="55"/>
        <v>0</v>
      </c>
      <c r="AY80" s="451">
        <f t="shared" si="55"/>
        <v>0</v>
      </c>
      <c r="AZ80" s="451">
        <f t="shared" si="55"/>
        <v>0</v>
      </c>
      <c r="BA80" s="451">
        <f t="shared" si="55"/>
        <v>0</v>
      </c>
      <c r="BB80" s="451">
        <f t="shared" si="55"/>
        <v>0</v>
      </c>
      <c r="BC80" s="451">
        <f t="shared" si="55"/>
        <v>0</v>
      </c>
      <c r="BD80" s="451">
        <f t="shared" si="55"/>
        <v>0</v>
      </c>
      <c r="BE80" s="451">
        <f t="shared" si="55"/>
        <v>0</v>
      </c>
      <c r="BF80" s="451">
        <f t="shared" si="55"/>
        <v>0</v>
      </c>
      <c r="BG80" s="451">
        <f t="shared" si="55"/>
        <v>0</v>
      </c>
      <c r="BH80" s="451">
        <f t="shared" si="55"/>
        <v>0</v>
      </c>
      <c r="BI80" s="451">
        <f t="shared" si="55"/>
        <v>0</v>
      </c>
      <c r="BJ80" s="451">
        <f t="shared" si="55"/>
        <v>0</v>
      </c>
      <c r="BK80" s="451">
        <f t="shared" si="55"/>
        <v>0</v>
      </c>
      <c r="BL80" s="451">
        <f t="shared" si="55"/>
        <v>0</v>
      </c>
      <c r="BM80" s="451">
        <f t="shared" si="55"/>
        <v>0</v>
      </c>
      <c r="BN80" s="451">
        <f t="shared" si="55"/>
        <v>0</v>
      </c>
      <c r="BO80" s="451">
        <f t="shared" si="55"/>
        <v>0</v>
      </c>
      <c r="BP80" s="451">
        <f t="shared" si="55"/>
        <v>0</v>
      </c>
      <c r="BQ80" s="451">
        <f t="shared" si="55"/>
        <v>0</v>
      </c>
      <c r="BR80" s="451">
        <f t="shared" si="55"/>
        <v>0</v>
      </c>
      <c r="BS80" s="451">
        <f t="shared" si="55"/>
        <v>0</v>
      </c>
      <c r="BT80" s="451">
        <f t="shared" si="55"/>
        <v>0</v>
      </c>
      <c r="BU80" s="451">
        <f t="shared" si="55"/>
        <v>0</v>
      </c>
      <c r="BV80" s="451">
        <f t="shared" si="55"/>
        <v>0</v>
      </c>
      <c r="BW80" s="451">
        <f t="shared" si="55"/>
        <v>0</v>
      </c>
      <c r="BX80" s="451">
        <f t="shared" ref="BX80:DF80" si="56">BX76*100/$F$75</f>
        <v>0</v>
      </c>
      <c r="BY80" s="451">
        <f t="shared" si="56"/>
        <v>0</v>
      </c>
      <c r="BZ80" s="451">
        <f t="shared" si="56"/>
        <v>0</v>
      </c>
      <c r="CA80" s="451">
        <f t="shared" si="56"/>
        <v>0</v>
      </c>
      <c r="CB80" s="451">
        <f t="shared" si="56"/>
        <v>0</v>
      </c>
      <c r="CC80" s="451">
        <f t="shared" si="56"/>
        <v>0</v>
      </c>
      <c r="CD80" s="451">
        <f t="shared" si="56"/>
        <v>0</v>
      </c>
      <c r="CE80" s="451">
        <f t="shared" si="56"/>
        <v>0</v>
      </c>
      <c r="CF80" s="451">
        <f t="shared" si="56"/>
        <v>0</v>
      </c>
      <c r="CG80" s="451">
        <f t="shared" si="56"/>
        <v>0</v>
      </c>
      <c r="CH80" s="451">
        <f t="shared" si="56"/>
        <v>0</v>
      </c>
      <c r="CI80" s="451">
        <f t="shared" si="56"/>
        <v>0</v>
      </c>
      <c r="CJ80" s="451">
        <f t="shared" si="56"/>
        <v>0</v>
      </c>
      <c r="CK80" s="451">
        <f t="shared" si="56"/>
        <v>0</v>
      </c>
      <c r="CL80" s="451">
        <f t="shared" si="56"/>
        <v>0</v>
      </c>
      <c r="CM80" s="451">
        <f t="shared" si="56"/>
        <v>0</v>
      </c>
      <c r="CN80" s="451">
        <f t="shared" si="56"/>
        <v>0</v>
      </c>
      <c r="CO80" s="451">
        <f t="shared" si="56"/>
        <v>0</v>
      </c>
      <c r="CP80" s="451">
        <f t="shared" si="56"/>
        <v>0</v>
      </c>
      <c r="CQ80" s="451">
        <f t="shared" si="56"/>
        <v>0</v>
      </c>
      <c r="CR80" s="451">
        <f t="shared" si="56"/>
        <v>0</v>
      </c>
      <c r="CS80" s="451">
        <f t="shared" si="56"/>
        <v>0</v>
      </c>
      <c r="CT80" s="451">
        <f t="shared" si="56"/>
        <v>0</v>
      </c>
      <c r="CU80" s="451">
        <f t="shared" si="56"/>
        <v>0</v>
      </c>
      <c r="CV80" s="451">
        <f t="shared" si="56"/>
        <v>0</v>
      </c>
      <c r="CW80" s="451">
        <f t="shared" si="56"/>
        <v>0</v>
      </c>
      <c r="CX80" s="451">
        <f t="shared" si="56"/>
        <v>0</v>
      </c>
      <c r="CY80" s="451">
        <f t="shared" si="56"/>
        <v>0</v>
      </c>
      <c r="CZ80" s="451">
        <f t="shared" si="56"/>
        <v>0</v>
      </c>
      <c r="DA80" s="451">
        <f t="shared" si="56"/>
        <v>0</v>
      </c>
      <c r="DB80" s="451">
        <f t="shared" si="56"/>
        <v>0</v>
      </c>
      <c r="DC80" s="451">
        <f t="shared" si="56"/>
        <v>0</v>
      </c>
      <c r="DD80" s="451">
        <f t="shared" si="56"/>
        <v>0</v>
      </c>
      <c r="DE80" s="451">
        <f t="shared" si="56"/>
        <v>0</v>
      </c>
      <c r="DF80" s="451">
        <f t="shared" si="56"/>
        <v>0</v>
      </c>
    </row>
    <row r="81" spans="1:110" ht="129" hidden="1" customHeight="1">
      <c r="A81" s="404"/>
      <c r="B81" s="404"/>
      <c r="C81" s="404"/>
      <c r="D81" s="404"/>
      <c r="E81" s="517" t="s">
        <v>192</v>
      </c>
      <c r="F81" s="636">
        <f>F71+F77+F73</f>
        <v>22</v>
      </c>
      <c r="G81" s="637">
        <f>I81/F81</f>
        <v>0</v>
      </c>
      <c r="H81" s="647">
        <f>(1-G81)</f>
        <v>1</v>
      </c>
      <c r="I81" s="636">
        <f>I71+I77+I73</f>
        <v>0</v>
      </c>
      <c r="J81" s="639"/>
      <c r="S81" s="410"/>
      <c r="T81" s="410"/>
      <c r="AC81" s="410"/>
      <c r="AD81" s="410"/>
      <c r="AM81" s="410"/>
      <c r="AN81" s="410"/>
      <c r="AW81" s="410"/>
      <c r="AX81" s="410"/>
      <c r="BG81" s="410"/>
      <c r="BH81" s="410"/>
      <c r="BQ81" s="410"/>
      <c r="BR81" s="410"/>
      <c r="CA81" s="410"/>
      <c r="CB81" s="410"/>
      <c r="CK81" s="410"/>
      <c r="CL81" s="410"/>
      <c r="CU81" s="410"/>
      <c r="CV81" s="410"/>
      <c r="DE81" s="410"/>
      <c r="DF81" s="410"/>
    </row>
    <row r="82" spans="1:110" ht="18" hidden="1" customHeight="1">
      <c r="A82" s="404"/>
      <c r="B82" s="404"/>
      <c r="C82" s="404"/>
      <c r="D82" s="404"/>
      <c r="E82" s="404"/>
      <c r="F82" s="640"/>
      <c r="G82" s="641"/>
      <c r="H82" s="641"/>
      <c r="I82" s="640"/>
      <c r="J82" s="639"/>
      <c r="S82" s="410"/>
      <c r="T82" s="410"/>
      <c r="AC82" s="410"/>
      <c r="AD82" s="410"/>
      <c r="AM82" s="410"/>
      <c r="AN82" s="410"/>
      <c r="AW82" s="410"/>
      <c r="AX82" s="410"/>
      <c r="BG82" s="410"/>
      <c r="BH82" s="410"/>
      <c r="BQ82" s="410"/>
      <c r="BR82" s="410"/>
      <c r="CA82" s="410"/>
      <c r="CB82" s="410"/>
      <c r="CK82" s="410"/>
      <c r="CL82" s="410"/>
      <c r="CU82" s="410"/>
      <c r="CV82" s="410"/>
      <c r="DE82" s="410"/>
      <c r="DF82" s="410"/>
    </row>
    <row r="83" spans="1:110" ht="144" hidden="1" customHeight="1">
      <c r="A83" s="404"/>
      <c r="B83" s="404"/>
      <c r="C83" s="404"/>
      <c r="D83" s="404"/>
      <c r="E83" s="512" t="s">
        <v>193</v>
      </c>
      <c r="F83" s="641">
        <f>F74+F75+F72+F76</f>
        <v>18</v>
      </c>
      <c r="G83" s="637">
        <f>I83/F83</f>
        <v>0</v>
      </c>
      <c r="H83" s="647">
        <f>(1-G83)</f>
        <v>1</v>
      </c>
      <c r="I83" s="641">
        <f>I74+I75+I72+I76</f>
        <v>0</v>
      </c>
      <c r="J83" s="639"/>
      <c r="S83" s="410"/>
      <c r="T83" s="410"/>
      <c r="AC83" s="410"/>
      <c r="AD83" s="410"/>
      <c r="AM83" s="410"/>
      <c r="AN83" s="410"/>
      <c r="AW83" s="410"/>
      <c r="AX83" s="410"/>
      <c r="BG83" s="410"/>
      <c r="BH83" s="410"/>
      <c r="BQ83" s="410"/>
      <c r="BR83" s="410"/>
      <c r="CA83" s="410"/>
      <c r="CB83" s="410"/>
      <c r="CK83" s="410"/>
      <c r="CL83" s="410"/>
      <c r="CU83" s="410"/>
      <c r="CV83" s="410"/>
      <c r="DE83" s="410"/>
      <c r="DF83" s="410"/>
    </row>
    <row r="84" spans="1:110" ht="13.05" hidden="1" customHeight="1">
      <c r="A84" s="404"/>
      <c r="B84" s="404"/>
      <c r="C84" s="404"/>
      <c r="D84" s="404"/>
      <c r="E84" s="404"/>
      <c r="F84" s="640"/>
      <c r="G84" s="641"/>
      <c r="H84" s="641"/>
      <c r="I84" s="640"/>
      <c r="J84" s="639"/>
      <c r="S84" s="410"/>
      <c r="T84" s="410"/>
      <c r="AC84" s="410"/>
      <c r="AD84" s="410"/>
      <c r="AM84" s="410"/>
      <c r="AN84" s="410"/>
      <c r="AW84" s="410"/>
      <c r="AX84" s="410"/>
      <c r="BG84" s="410"/>
      <c r="BH84" s="410"/>
      <c r="BQ84" s="410"/>
      <c r="BR84" s="410"/>
      <c r="CA84" s="410"/>
      <c r="CB84" s="410"/>
      <c r="CK84" s="410"/>
      <c r="CL84" s="410"/>
      <c r="CU84" s="410"/>
      <c r="CV84" s="410"/>
      <c r="DE84" s="410"/>
      <c r="DF84" s="410"/>
    </row>
    <row r="85" spans="1:110" hidden="1">
      <c r="C85" s="409" t="s">
        <v>68</v>
      </c>
      <c r="F85" s="642" t="s">
        <v>68</v>
      </c>
      <c r="G85" s="642"/>
      <c r="H85" s="642"/>
      <c r="I85" s="642"/>
      <c r="J85" s="643"/>
      <c r="S85" s="410"/>
      <c r="T85" s="410"/>
      <c r="AC85" s="410"/>
      <c r="AD85" s="410"/>
      <c r="AM85" s="410"/>
      <c r="AN85" s="410"/>
      <c r="AW85" s="410"/>
      <c r="AX85" s="410"/>
      <c r="BG85" s="410"/>
      <c r="BH85" s="410"/>
      <c r="BQ85" s="410"/>
      <c r="BR85" s="410"/>
      <c r="CA85" s="410"/>
      <c r="CB85" s="410"/>
      <c r="CK85" s="410"/>
      <c r="CL85" s="410"/>
      <c r="CU85" s="410"/>
      <c r="CV85" s="410"/>
      <c r="DE85" s="410"/>
      <c r="DF85" s="410"/>
    </row>
    <row r="86" spans="1:110" hidden="1">
      <c r="C86" s="409" t="s">
        <v>124</v>
      </c>
      <c r="F86" s="644" t="s">
        <v>133</v>
      </c>
      <c r="G86" s="645">
        <v>3</v>
      </c>
      <c r="H86" s="642"/>
      <c r="I86" s="642"/>
      <c r="J86" s="643"/>
      <c r="S86" s="410"/>
      <c r="T86" s="410"/>
      <c r="AC86" s="410"/>
      <c r="AD86" s="410"/>
      <c r="AM86" s="410"/>
      <c r="AN86" s="410"/>
      <c r="AW86" s="410"/>
      <c r="AX86" s="410"/>
      <c r="BG86" s="410"/>
      <c r="BH86" s="410"/>
      <c r="BQ86" s="410"/>
      <c r="BR86" s="410"/>
      <c r="CA86" s="410"/>
      <c r="CB86" s="410"/>
      <c r="CK86" s="410"/>
      <c r="CL86" s="410"/>
      <c r="CU86" s="410"/>
      <c r="CV86" s="410"/>
      <c r="DE86" s="410"/>
      <c r="DF86" s="410"/>
    </row>
    <row r="87" spans="1:110" hidden="1">
      <c r="C87" s="409" t="s">
        <v>125</v>
      </c>
      <c r="F87" s="644" t="s">
        <v>134</v>
      </c>
      <c r="G87" s="645">
        <v>2</v>
      </c>
      <c r="H87" s="642"/>
      <c r="I87" s="642"/>
      <c r="J87" s="643"/>
      <c r="S87" s="410"/>
      <c r="T87" s="410"/>
      <c r="AC87" s="410"/>
      <c r="AD87" s="410"/>
      <c r="AM87" s="410"/>
      <c r="AN87" s="410"/>
      <c r="AW87" s="410"/>
      <c r="AX87" s="410"/>
      <c r="BG87" s="410"/>
      <c r="BH87" s="410"/>
      <c r="BQ87" s="410"/>
      <c r="BR87" s="410"/>
      <c r="CA87" s="410"/>
      <c r="CB87" s="410"/>
      <c r="CK87" s="410"/>
      <c r="CL87" s="410"/>
      <c r="CU87" s="410"/>
      <c r="CV87" s="410"/>
      <c r="DE87" s="410"/>
      <c r="DF87" s="410"/>
    </row>
    <row r="88" spans="1:110" ht="31.2" hidden="1">
      <c r="C88" s="409" t="s">
        <v>126</v>
      </c>
      <c r="F88" s="644" t="s">
        <v>129</v>
      </c>
      <c r="G88" s="645">
        <v>1</v>
      </c>
      <c r="H88" s="642"/>
      <c r="I88" s="642"/>
      <c r="J88" s="643"/>
      <c r="S88" s="410"/>
      <c r="T88" s="410"/>
      <c r="AC88" s="410"/>
      <c r="AD88" s="410"/>
      <c r="AM88" s="410"/>
      <c r="AN88" s="410"/>
      <c r="AW88" s="410"/>
      <c r="AX88" s="410"/>
      <c r="BG88" s="410"/>
      <c r="BH88" s="410"/>
      <c r="BQ88" s="410"/>
      <c r="BR88" s="410"/>
      <c r="CA88" s="410"/>
      <c r="CB88" s="410"/>
      <c r="CK88" s="410"/>
      <c r="CL88" s="410"/>
      <c r="CU88" s="410"/>
      <c r="CV88" s="410"/>
      <c r="DE88" s="410"/>
      <c r="DF88" s="410"/>
    </row>
    <row r="89" spans="1:110" ht="31.2" hidden="1">
      <c r="C89" s="409" t="s">
        <v>127</v>
      </c>
      <c r="F89" s="644" t="s">
        <v>130</v>
      </c>
      <c r="G89" s="645">
        <v>0.5</v>
      </c>
      <c r="H89" s="642"/>
      <c r="I89" s="642"/>
      <c r="J89" s="643"/>
      <c r="S89" s="410"/>
      <c r="T89" s="410"/>
      <c r="AC89" s="410"/>
      <c r="AD89" s="410"/>
      <c r="AM89" s="410"/>
      <c r="AN89" s="410"/>
      <c r="AW89" s="410"/>
      <c r="AX89" s="410"/>
      <c r="BG89" s="410"/>
      <c r="BH89" s="410"/>
      <c r="BQ89" s="410"/>
      <c r="BR89" s="410"/>
      <c r="CA89" s="410"/>
      <c r="CB89" s="410"/>
      <c r="CK89" s="410"/>
      <c r="CL89" s="410"/>
      <c r="CU89" s="410"/>
      <c r="CV89" s="410"/>
      <c r="DE89" s="410"/>
      <c r="DF89" s="410"/>
    </row>
    <row r="90" spans="1:110" hidden="1">
      <c r="C90" s="409" t="s">
        <v>128</v>
      </c>
      <c r="F90" s="644" t="s">
        <v>131</v>
      </c>
      <c r="G90" s="645">
        <v>0.25</v>
      </c>
      <c r="H90" s="642"/>
      <c r="I90" s="642"/>
      <c r="J90" s="643"/>
      <c r="S90" s="410"/>
      <c r="T90" s="410"/>
      <c r="AC90" s="410"/>
      <c r="AD90" s="410"/>
      <c r="AM90" s="410"/>
      <c r="AN90" s="410"/>
      <c r="AW90" s="410"/>
      <c r="AX90" s="410"/>
      <c r="BG90" s="410"/>
      <c r="BH90" s="410"/>
      <c r="BQ90" s="410"/>
      <c r="BR90" s="410"/>
      <c r="CA90" s="410"/>
      <c r="CB90" s="410"/>
      <c r="CK90" s="410"/>
      <c r="CL90" s="410"/>
      <c r="CU90" s="410"/>
      <c r="CV90" s="410"/>
      <c r="DE90" s="410"/>
      <c r="DF90" s="410"/>
    </row>
    <row r="91" spans="1:110" hidden="1">
      <c r="F91" s="644" t="s">
        <v>132</v>
      </c>
      <c r="G91" s="645">
        <v>0</v>
      </c>
      <c r="H91" s="642"/>
      <c r="I91" s="642"/>
      <c r="J91" s="643"/>
      <c r="S91" s="410"/>
      <c r="T91" s="410"/>
      <c r="AC91" s="410"/>
      <c r="AD91" s="410"/>
      <c r="AM91" s="410"/>
      <c r="AN91" s="410"/>
      <c r="AW91" s="410"/>
      <c r="AX91" s="410"/>
      <c r="BG91" s="410"/>
      <c r="BH91" s="410"/>
      <c r="BQ91" s="410"/>
      <c r="BR91" s="410"/>
      <c r="CA91" s="410"/>
      <c r="CB91" s="410"/>
      <c r="CK91" s="410"/>
      <c r="CL91" s="410"/>
      <c r="CU91" s="410"/>
      <c r="CV91" s="410"/>
      <c r="DE91" s="410"/>
      <c r="DF91" s="410"/>
    </row>
    <row r="92" spans="1:110" ht="144" hidden="1" customHeight="1">
      <c r="A92" s="404"/>
      <c r="B92" s="404"/>
      <c r="C92" s="404"/>
      <c r="D92" s="404"/>
      <c r="E92" s="545" t="s">
        <v>197</v>
      </c>
      <c r="F92" s="641">
        <f>F83+F81</f>
        <v>40</v>
      </c>
      <c r="G92" s="646">
        <f>I92/F92</f>
        <v>0</v>
      </c>
      <c r="H92" s="647">
        <f>(1-G92)</f>
        <v>1</v>
      </c>
      <c r="I92" s="641">
        <f>I83+I81</f>
        <v>0</v>
      </c>
      <c r="J92" s="639"/>
      <c r="S92" s="410"/>
      <c r="T92" s="410"/>
      <c r="AC92" s="410"/>
      <c r="AD92" s="410"/>
      <c r="AM92" s="410"/>
      <c r="AN92" s="410"/>
      <c r="AW92" s="410"/>
      <c r="AX92" s="410"/>
      <c r="BG92" s="410"/>
      <c r="BH92" s="410"/>
      <c r="BQ92" s="410"/>
      <c r="BR92" s="410"/>
      <c r="CA92" s="410"/>
      <c r="CB92" s="410"/>
      <c r="CK92" s="410"/>
      <c r="CL92" s="410"/>
      <c r="CU92" s="410"/>
      <c r="CV92" s="410"/>
      <c r="DE92" s="410"/>
      <c r="DF92" s="410"/>
    </row>
    <row r="93" spans="1:110">
      <c r="A93" s="643"/>
      <c r="B93" s="714"/>
      <c r="C93" s="714"/>
      <c r="D93" s="643"/>
      <c r="E93" s="643"/>
    </row>
    <row r="94" spans="1:110" ht="31.2" hidden="1">
      <c r="A94" s="643"/>
      <c r="B94" s="648" t="s">
        <v>68</v>
      </c>
      <c r="C94" s="715">
        <v>0</v>
      </c>
      <c r="D94" s="648"/>
      <c r="E94" s="643"/>
    </row>
    <row r="95" spans="1:110" hidden="1">
      <c r="A95" s="643"/>
      <c r="B95" s="648" t="s">
        <v>732</v>
      </c>
      <c r="C95" s="648">
        <v>1</v>
      </c>
      <c r="D95" s="648"/>
      <c r="E95" s="643"/>
    </row>
    <row r="96" spans="1:110" hidden="1">
      <c r="A96" s="643"/>
      <c r="B96" s="648" t="s">
        <v>733</v>
      </c>
      <c r="C96" s="648">
        <v>0.5</v>
      </c>
      <c r="D96" s="648"/>
      <c r="E96" s="643"/>
    </row>
    <row r="97" spans="1:8" ht="31.2" hidden="1">
      <c r="A97" s="643"/>
      <c r="B97" s="648" t="s">
        <v>68</v>
      </c>
      <c r="D97" s="648"/>
      <c r="E97" s="643"/>
    </row>
    <row r="98" spans="1:8" hidden="1">
      <c r="A98" s="643"/>
      <c r="B98" s="648" t="s">
        <v>134</v>
      </c>
      <c r="C98" s="648">
        <v>1</v>
      </c>
      <c r="D98" s="648"/>
      <c r="E98" s="643"/>
    </row>
    <row r="99" spans="1:8" hidden="1">
      <c r="A99" s="643"/>
      <c r="B99" s="648" t="s">
        <v>738</v>
      </c>
      <c r="C99" s="648">
        <v>0.5</v>
      </c>
      <c r="D99" s="648"/>
      <c r="E99" s="643"/>
    </row>
    <row r="100" spans="1:8" hidden="1">
      <c r="A100" s="643"/>
      <c r="B100" s="648"/>
      <c r="C100" s="648"/>
      <c r="D100" s="648"/>
      <c r="E100" s="643"/>
      <c r="H100" s="409"/>
    </row>
    <row r="101" spans="1:8" hidden="1">
      <c r="A101" s="643"/>
      <c r="B101" s="715" t="s">
        <v>164</v>
      </c>
      <c r="C101" s="648" t="s">
        <v>68</v>
      </c>
      <c r="D101" s="643"/>
      <c r="E101" s="643"/>
    </row>
    <row r="102" spans="1:8" hidden="1">
      <c r="A102" s="643"/>
      <c r="B102" s="715" t="s">
        <v>165</v>
      </c>
      <c r="C102" s="648" t="s">
        <v>164</v>
      </c>
      <c r="D102" s="643"/>
      <c r="E102" s="643"/>
    </row>
    <row r="103" spans="1:8" ht="31.2" hidden="1">
      <c r="B103" s="715" t="s">
        <v>68</v>
      </c>
      <c r="C103" s="735" t="s">
        <v>165</v>
      </c>
      <c r="D103" s="643"/>
      <c r="E103" s="643"/>
    </row>
    <row r="104" spans="1:8">
      <c r="B104" s="714"/>
      <c r="C104" s="714"/>
      <c r="D104" s="643"/>
      <c r="E104" s="643"/>
    </row>
    <row r="105" spans="1:8">
      <c r="B105" s="714"/>
      <c r="C105" s="714"/>
      <c r="D105" s="643"/>
      <c r="E105" s="643"/>
    </row>
    <row r="106" spans="1:8">
      <c r="B106" s="643"/>
      <c r="C106" s="643"/>
      <c r="D106" s="643"/>
      <c r="E106" s="643"/>
    </row>
    <row r="107" spans="1:8">
      <c r="B107" s="643"/>
      <c r="C107" s="643"/>
      <c r="D107" s="643"/>
      <c r="E107" s="643"/>
    </row>
  </sheetData>
  <sheetProtection algorithmName="SHA-512" hashValue="UVQY1ANwWI+9bfX8oChp3/89GH5Dl+EgH5N/RldT2V2BEgtDp0S6FC8l3/QvnJQS5WZQCROUAr3Za71Nv96eWw==" saltValue="QNjlBaE4mNSBgiMqRQPXFA==" spinCount="100000" sheet="1" selectLockedCells="1"/>
  <dataConsolidate function="product"/>
  <mergeCells count="97">
    <mergeCell ref="BS6:CB6"/>
    <mergeCell ref="CC6:CL6"/>
    <mergeCell ref="CW26:DF26"/>
    <mergeCell ref="U6:AD6"/>
    <mergeCell ref="AE6:AN6"/>
    <mergeCell ref="CM6:CV6"/>
    <mergeCell ref="CW6:DF6"/>
    <mergeCell ref="U26:AD26"/>
    <mergeCell ref="AE26:AN26"/>
    <mergeCell ref="AO26:AX26"/>
    <mergeCell ref="AY26:BH26"/>
    <mergeCell ref="BI26:BR26"/>
    <mergeCell ref="BS26:CB26"/>
    <mergeCell ref="CC26:CL26"/>
    <mergeCell ref="CM26:CV26"/>
    <mergeCell ref="AO6:AX6"/>
    <mergeCell ref="AY6:BH6"/>
    <mergeCell ref="BI6:BR6"/>
    <mergeCell ref="CW49:DF49"/>
    <mergeCell ref="U36:AD36"/>
    <mergeCell ref="AE36:AN36"/>
    <mergeCell ref="AO36:AX36"/>
    <mergeCell ref="AY36:BH36"/>
    <mergeCell ref="BI36:BR36"/>
    <mergeCell ref="BS36:CB36"/>
    <mergeCell ref="U49:AD49"/>
    <mergeCell ref="AE49:AN49"/>
    <mergeCell ref="AO49:AX49"/>
    <mergeCell ref="AY49:BH49"/>
    <mergeCell ref="BI49:BR49"/>
    <mergeCell ref="CC36:CL36"/>
    <mergeCell ref="CM36:CV36"/>
    <mergeCell ref="CW36:DF36"/>
    <mergeCell ref="K26:T26"/>
    <mergeCell ref="C56:F56"/>
    <mergeCell ref="BS49:CB49"/>
    <mergeCell ref="CC49:CL49"/>
    <mergeCell ref="CM49:CV49"/>
    <mergeCell ref="C49:E49"/>
    <mergeCell ref="C48:E48"/>
    <mergeCell ref="C27:E27"/>
    <mergeCell ref="K36:T36"/>
    <mergeCell ref="K49:T49"/>
    <mergeCell ref="C38:F38"/>
    <mergeCell ref="C35:E35"/>
    <mergeCell ref="C46:E46"/>
    <mergeCell ref="C55:E55"/>
    <mergeCell ref="B54:E54"/>
    <mergeCell ref="C36:F36"/>
    <mergeCell ref="K6:T6"/>
    <mergeCell ref="C25:E25"/>
    <mergeCell ref="C51:E51"/>
    <mergeCell ref="D52:E52"/>
    <mergeCell ref="C29:E29"/>
    <mergeCell ref="C45:E45"/>
    <mergeCell ref="C31:F31"/>
    <mergeCell ref="C32:F32"/>
    <mergeCell ref="C34:F34"/>
    <mergeCell ref="C43:E43"/>
    <mergeCell ref="C37:E37"/>
    <mergeCell ref="C39:E39"/>
    <mergeCell ref="C42:E42"/>
    <mergeCell ref="C2:E2"/>
    <mergeCell ref="C4:E4"/>
    <mergeCell ref="C6:E6"/>
    <mergeCell ref="B8:F8"/>
    <mergeCell ref="C50:E50"/>
    <mergeCell ref="C33:E33"/>
    <mergeCell ref="C21:E21"/>
    <mergeCell ref="F22:F23"/>
    <mergeCell ref="B16:F16"/>
    <mergeCell ref="D7:E7"/>
    <mergeCell ref="C15:E15"/>
    <mergeCell ref="C10:D12"/>
    <mergeCell ref="C22:E23"/>
    <mergeCell ref="C28:E28"/>
    <mergeCell ref="C47:E47"/>
    <mergeCell ref="C41:F41"/>
    <mergeCell ref="C67:E67"/>
    <mergeCell ref="C66:E66"/>
    <mergeCell ref="C57:E57"/>
    <mergeCell ref="C58:E58"/>
    <mergeCell ref="C59:E59"/>
    <mergeCell ref="C65:E65"/>
    <mergeCell ref="C61:E61"/>
    <mergeCell ref="C62:E62"/>
    <mergeCell ref="K70:T70"/>
    <mergeCell ref="U70:AD70"/>
    <mergeCell ref="AE70:AN70"/>
    <mergeCell ref="AO70:AX70"/>
    <mergeCell ref="B70:C70"/>
    <mergeCell ref="CW70:DF70"/>
    <mergeCell ref="AY70:BH70"/>
    <mergeCell ref="BI70:BR70"/>
    <mergeCell ref="BS70:CB70"/>
    <mergeCell ref="CC70:CL70"/>
    <mergeCell ref="CM70:CV70"/>
  </mergeCells>
  <phoneticPr fontId="5" type="noConversion"/>
  <conditionalFormatting sqref="K101:DF1048576 K93:DF99 K71:DF78 K70 U70 AE70 AO70 AY70 BI70 BS70 CC70 CM70 CW70 K51:DF53 K55:DF66 K1:DF49">
    <cfRule type="expression" dxfId="1621" priority="308">
      <formula>$I$1="Select here"</formula>
    </cfRule>
  </conditionalFormatting>
  <conditionalFormatting sqref="L4:DF4 K101:K1048576 K93:K99 L37:DF37 K71:DF78 K51:K53 U26 AE26 AO26 AY26 BI26 BS26 CC26 CM26 CW26 U36 AE36 AO36 AY36 BI36 BS36 CC36 CM36 CW36 U49 AE49 AO49 AY49 BI49 BS49 CC49 CM49 CW49 K55:K66 L27:DF27 K1:K49 L10:DF10">
    <cfRule type="expression" dxfId="1620" priority="408">
      <formula>$I$1&lt;1</formula>
    </cfRule>
  </conditionalFormatting>
  <conditionalFormatting sqref="L101:L1048576 L71:L78 L93:L99 O37 R37 U37 X37 AA37 AD37 AG37 AJ37 AM37 AS37 AV37 AY37 BB37 BE37 BH37 BK37 BN37 BQ37 BW37 BZ37 CC37 CF37 CI37 CL37 CO37 CR37 CU37 DA37 DD37 N27 P27:DF27 L51:L53 V26 AF26 AP26 AZ26 BJ26 BT26 CD26 CN26 CX26 V36 AF36 AP36:AP37 AZ36 BJ36 BT36:BT37 CD36 CN36 CX36:CX37 V49 AF49 AP49 AZ49 BJ49 BT49 CD49 CN49 CX49 L55:L66 L1:L49">
    <cfRule type="expression" dxfId="1619" priority="407">
      <formula>$I$1&lt;2</formula>
    </cfRule>
  </conditionalFormatting>
  <conditionalFormatting sqref="M101:M1048576 M71:M78 M93:M99 P37 S37 V37 Y37 AB37 AE37 AH37 AK37 AN37 AT37 AW37 AZ37 BC37 BF37 BI37 BL37 BO37 BR37 BX37 CA37 CD37 CG37 CJ37 CM37 CP37 CS37 CV37 DB37 DE37 M51:M53 W26 AG26 AQ26 BA26 BK26 BU26 CE26 CO26 CY26 W36 AG36 AQ36:AQ37 BA36 BK36 BU36:BU37 CE36 CO36 CY36:CY37 W49 AG49 AQ49 BA49 BK49 BU49 CE49 CO49 CY49 M55:M66 M1:M49">
    <cfRule type="expression" dxfId="1618" priority="406">
      <formula>$I$1&lt;3</formula>
    </cfRule>
  </conditionalFormatting>
  <conditionalFormatting sqref="N101:N1048576 N71:N78 N93:N99 N51:N53 X26 AH26 AR26 BB26 BL26 BV26 CF26 CP26 CZ26 X36 AH36 AR36 BB36 BL36 BV36 CF36 CP36 CZ36 X49 AH49 AR49 BB49 BL49 BV49 CF49 CP49 CZ49 N55:N66 N1:N49">
    <cfRule type="expression" dxfId="1617" priority="405">
      <formula>$I$1&lt;4</formula>
    </cfRule>
  </conditionalFormatting>
  <conditionalFormatting sqref="O101:O1048576 O71:O78 O93:O99 O51:O53 Y26 AI26 AS26 BC26 BM26 BW26 CG26 CQ26 DA26 Y36 AI36 AS36 BC36 BM36 BW36 CG36 CQ36 DA36 Y49 AI49 AS49 BC49 BM49 BW49 CG49 CQ49 DA49 O55:O66 O1:O49">
    <cfRule type="expression" dxfId="1616" priority="404">
      <formula>$I$1&lt;5</formula>
    </cfRule>
  </conditionalFormatting>
  <conditionalFormatting sqref="P101:P1048576 P71:P78 P93:P99 Q27:DF27 P51:P53 Z26 AJ26 AT26 BD26 BN26 BX26 CH26 CR26 DB26 Z36 AJ36 AT36 BD36 BN36 BX36 CH36 CR36 DB36 Z49 AJ49 AT49 BD49 BN49 BX49 CH49 CR49 DB49 P55:P66 P1:P49">
    <cfRule type="expression" dxfId="1615" priority="403">
      <formula>$I$1&lt;6</formula>
    </cfRule>
  </conditionalFormatting>
  <conditionalFormatting sqref="Q101:Q1048576 Q71:Q78 Q93:Q99 Q51:Q53 AA26 AK26 AU26 BE26 BO26 BY26 CI26 CS26 DC26 AA36 AK36 AU36 BE36 BO36 BY36 CI36 CS36 DC36 AA49 AK49 AU49 BE49 BO49 BY49 CI49 CS49 DC49 Q55:Q66 Q1:Q49">
    <cfRule type="expression" dxfId="1614" priority="402">
      <formula>$I$1&lt;7</formula>
    </cfRule>
  </conditionalFormatting>
  <conditionalFormatting sqref="R101:R1048576 R71:R78 R93:R99 R51:R53 AB26 AL26 AV26 BF26 BP26 BZ26 CJ26 CT26 DD26 AB36 AL36 AV36 BF36 BP36 BZ36 CJ36 CT36 DD36 AB49 AL49 AV49 BF49 BP49 BZ49 CJ49 CT49 DD49 R55:R66 R1:R49">
    <cfRule type="expression" dxfId="1613" priority="401">
      <formula>$I$1&lt;8</formula>
    </cfRule>
  </conditionalFormatting>
  <conditionalFormatting sqref="S101:S1048576 S71:S78 S93:S99 S51:S53 AC26 AM26 AW26 BG26 BQ26 CA26 CK26 CU26 DE26 AC36 AM36 AW36 BG36 BQ36 CA36 CK36 CU36 DE36 AC49 AM49 AW49 BG49 BQ49 CA49 CK49 CU49 DE49 S55:S66 S1:S49">
    <cfRule type="expression" dxfId="1612" priority="400">
      <formula>$I$1&lt;9</formula>
    </cfRule>
  </conditionalFormatting>
  <conditionalFormatting sqref="T101:T1048576 T71:T78 T93:T99 T51:T53 AD26 AN26 AX26 BH26 BR26 CB26 CL26 CV26 DF26 AD36 AN36 AX36 BH36 BR36 CB36 CL36 CV36 DF36 AD49 AN49 AX49 BH49 BR49 CB49 CL49 CV49 DF49 T55:T66 T1:T49">
    <cfRule type="expression" dxfId="1611" priority="399">
      <formula>$I$1&lt;10</formula>
    </cfRule>
  </conditionalFormatting>
  <conditionalFormatting sqref="U101:U1048576 U93:U99 K70 U70:U78 AE70 AO70 AY70 BI70 BS70 CC70 CM70 CW70 U51:U53 AE49 U55:U66 U1:U49">
    <cfRule type="expression" dxfId="1610" priority="398">
      <formula>$I$1&lt;11</formula>
    </cfRule>
  </conditionalFormatting>
  <conditionalFormatting sqref="V101:V1048576 V71:V78 V93:V99 V51:V53 AF49 V55:V66 V1:V49">
    <cfRule type="expression" dxfId="1609" priority="397">
      <formula>$I$1&lt;12</formula>
    </cfRule>
  </conditionalFormatting>
  <conditionalFormatting sqref="W101:W1048576 W71:W78 W93:W99 W51:W53 AG49 W55:W66 W1:W49">
    <cfRule type="expression" dxfId="1608" priority="396">
      <formula>$I$1&lt;13</formula>
    </cfRule>
  </conditionalFormatting>
  <conditionalFormatting sqref="X101:X1048576 X71:X78 X93:X99 X51:X53 AH49 X55:X66 X1:X49">
    <cfRule type="expression" dxfId="1607" priority="395">
      <formula>$I$1&lt;14</formula>
    </cfRule>
  </conditionalFormatting>
  <conditionalFormatting sqref="Y101:Y1048576 Y71:Y78 Y93:Y99 Y51:Y53 AI49 Y55:Y66 Y1:Y49">
    <cfRule type="expression" dxfId="1606" priority="394">
      <formula>$I$1&lt;15</formula>
    </cfRule>
  </conditionalFormatting>
  <conditionalFormatting sqref="Z101:Z1048576 Z71:Z78 Z93:Z99 Z51:Z53 AJ49 Z55:Z66 Z1:Z49">
    <cfRule type="expression" dxfId="1605" priority="393">
      <formula>$I$1&lt;16</formula>
    </cfRule>
  </conditionalFormatting>
  <conditionalFormatting sqref="AA101:AA1048576 AA71:AA78 AA93:AA99 AA51:AA53 AK49 AA55:AA66 AA1:AA49">
    <cfRule type="expression" dxfId="1604" priority="392">
      <formula>$I$1&lt;17</formula>
    </cfRule>
  </conditionalFormatting>
  <conditionalFormatting sqref="AB101:AB1048576 AB71:AB78 AB93:AB99 AB51:AB53 AL49 AB55:AB66 AB1:AB49">
    <cfRule type="expression" dxfId="1603" priority="391">
      <formula>$I$1&lt;18</formula>
    </cfRule>
  </conditionalFormatting>
  <conditionalFormatting sqref="AC101:AC1048576 AC71:AC78 AC93:AC99 AC51:AC53 AM49 AC55:AC66 AC1:AC49">
    <cfRule type="expression" dxfId="1602" priority="390">
      <formula>$I$1&lt;19</formula>
    </cfRule>
  </conditionalFormatting>
  <conditionalFormatting sqref="AD101:AD1048576 AD71:AD78 AD93:AD99 AD51:AD53 AN49 AD55:AD66 AD1:AD49">
    <cfRule type="expression" dxfId="1601" priority="389">
      <formula>$I$1&lt;20</formula>
    </cfRule>
  </conditionalFormatting>
  <conditionalFormatting sqref="AE101:AE1048576 AE71:AE78 AE93:AE99 AE51:AE53 AE55:AE66 AE1:AE49">
    <cfRule type="expression" dxfId="1600" priority="388">
      <formula>$I$1&lt;21</formula>
    </cfRule>
  </conditionalFormatting>
  <conditionalFormatting sqref="AF101:AF1048576 AF71:AF78 AF93:AF99 AF51:AF53 AF55:AF66 AF1:AF49">
    <cfRule type="expression" dxfId="1599" priority="387">
      <formula>$I$1&lt;22</formula>
    </cfRule>
  </conditionalFormatting>
  <conditionalFormatting sqref="AG101:AG1048576 AG71:AG78 AG93:AG99 AG51:AG53 AG55:AG66 AG1:AG49">
    <cfRule type="expression" dxfId="1598" priority="386">
      <formula>$I$1&lt;23</formula>
    </cfRule>
  </conditionalFormatting>
  <conditionalFormatting sqref="AH101:AH1048576 AH71:AH78 AH93:AH99 AH51:AH53 AH55:AH66 AH1:AH49">
    <cfRule type="expression" dxfId="1597" priority="385">
      <formula>$I$1&lt;24</formula>
    </cfRule>
  </conditionalFormatting>
  <conditionalFormatting sqref="AI101:AI1048576 AI71:AI78 AI93:AI99 AI51:AI53 AI55:AI66 AI1:AI49">
    <cfRule type="expression" dxfId="1596" priority="384">
      <formula>$I$1&lt;25</formula>
    </cfRule>
  </conditionalFormatting>
  <conditionalFormatting sqref="AJ101:AJ1048576 AJ71:AJ78 AJ93:AJ99 AJ51:AJ53 AJ55:AJ66 AJ1:AJ49">
    <cfRule type="expression" dxfId="1595" priority="383">
      <formula>$I$1&lt;26</formula>
    </cfRule>
  </conditionalFormatting>
  <conditionalFormatting sqref="AK101:AK1048576 AK71:AK78 AK93:AK99 AK51:AK53 AK55:AK66 AK1:AK49">
    <cfRule type="expression" dxfId="1594" priority="382">
      <formula>$I$1&lt;27</formula>
    </cfRule>
  </conditionalFormatting>
  <conditionalFormatting sqref="AL101:AL1048576 AL71:AL78 AL93:AL99 AL51:AL53 AL55:AL66 AL1:AL49">
    <cfRule type="expression" dxfId="1593" priority="381">
      <formula>$I$1&lt;28</formula>
    </cfRule>
  </conditionalFormatting>
  <conditionalFormatting sqref="AM101:AM1048576 AM71:AM78 AM93:AM99 AM51:AM53 AM55:AM66 AM1:AM49">
    <cfRule type="expression" dxfId="1592" priority="380">
      <formula>$I$1&lt;29</formula>
    </cfRule>
  </conditionalFormatting>
  <conditionalFormatting sqref="AN101:AN1048576 AN71:AN78 AN93:AN99 AN51:AN53 AN55:AN66 AN1:AN49">
    <cfRule type="expression" dxfId="1591" priority="379">
      <formula>$I$1&lt;30</formula>
    </cfRule>
  </conditionalFormatting>
  <conditionalFormatting sqref="AO101:AO1048576 AO71:AO78 AO93:AO99 AO51:AO53 AO55:AO66 AO1:AO49">
    <cfRule type="expression" dxfId="1590" priority="378">
      <formula>$I$1&lt;31</formula>
    </cfRule>
  </conditionalFormatting>
  <conditionalFormatting sqref="AP101:AP1048576 AP71:AP78 AP93:AP99 AP51:AP53 AP55:AP66 AP1:AP49">
    <cfRule type="expression" dxfId="1589" priority="377">
      <formula>$I$1&lt;32</formula>
    </cfRule>
  </conditionalFormatting>
  <conditionalFormatting sqref="AQ101:AQ1048576 AQ71:AQ78 AQ93:AQ99 AQ51:AQ53 AQ55:AQ66 AQ1:AQ49">
    <cfRule type="expression" dxfId="1588" priority="376">
      <formula>$I$1&lt;33</formula>
    </cfRule>
  </conditionalFormatting>
  <conditionalFormatting sqref="AR101:AR1048576 AR71:AR78 AR93:AR99 AR51:AR53 AR55:AR66 AR1:AR49">
    <cfRule type="expression" dxfId="1587" priority="375">
      <formula>$I$1&lt;34</formula>
    </cfRule>
  </conditionalFormatting>
  <conditionalFormatting sqref="AS101:AS1048576 AS71:AS78 AS93:AS99 AS51:AS53 AS55:AS66 AS1:AS49">
    <cfRule type="expression" dxfId="1586" priority="374">
      <formula>$I$1&lt;35</formula>
    </cfRule>
  </conditionalFormatting>
  <conditionalFormatting sqref="AT101:AT1048576 AT71:AT78 AT93:AT99 AT51:AT53 AT55:AT66 AT1:AT49">
    <cfRule type="expression" dxfId="1585" priority="373">
      <formula>$I$1&lt;36</formula>
    </cfRule>
  </conditionalFormatting>
  <conditionalFormatting sqref="AU101:AU1048576 AU71:AU78 AU93:AU99 AU51:AU53 AU55:AU66 AU1:AU49">
    <cfRule type="expression" dxfId="1584" priority="372">
      <formula>$I$1&lt;37</formula>
    </cfRule>
  </conditionalFormatting>
  <conditionalFormatting sqref="AV101:AV1048576 AV71:AV78 AV93:AV99 AV51:AV53 AV55:AV66 AV1:AV49">
    <cfRule type="expression" dxfId="1583" priority="371">
      <formula>$I$1&lt;38</formula>
    </cfRule>
  </conditionalFormatting>
  <conditionalFormatting sqref="AW101:AW1048576 AW71:AW78 AW93:AW99 AW51:AW53 AW55:AW66 AW1:AW49">
    <cfRule type="expression" dxfId="1582" priority="370">
      <formula>$I$1&lt;39</formula>
    </cfRule>
  </conditionalFormatting>
  <conditionalFormatting sqref="AX101:AX1048576 AX71:AX78 AX93:AX99 AX51:AX53 AX55:AX66 AX1:AX49">
    <cfRule type="expression" dxfId="1581" priority="369">
      <formula>$I$1&lt;40</formula>
    </cfRule>
  </conditionalFormatting>
  <conditionalFormatting sqref="AY101:AY1048576 AY71:AY78 AY93:AY99 AY51:AY53 AY55:AY66 AY1:AY49">
    <cfRule type="expression" dxfId="1580" priority="368">
      <formula>$I$1&lt;41</formula>
    </cfRule>
  </conditionalFormatting>
  <conditionalFormatting sqref="AZ101:AZ1048576 AZ71:AZ78 AZ93:AZ99 AZ51:AZ53 AZ55:AZ66 AZ1:AZ49">
    <cfRule type="expression" dxfId="1579" priority="367">
      <formula>$I$1&lt;42</formula>
    </cfRule>
  </conditionalFormatting>
  <conditionalFormatting sqref="BA101:BA1048576 BA71:BA78 BA93:BA99 BA51:BA53 BA55:BA66 BA1:BA49">
    <cfRule type="expression" dxfId="1578" priority="366">
      <formula>$I$1&lt;43</formula>
    </cfRule>
  </conditionalFormatting>
  <conditionalFormatting sqref="BB101:BB1048576 BB71:BB78 BB93:BB99 BB51:BB53 BB55:BB66 BB1:BB49">
    <cfRule type="expression" dxfId="1577" priority="365">
      <formula>$I$1&lt;44</formula>
    </cfRule>
  </conditionalFormatting>
  <conditionalFormatting sqref="BC101:BC1048576 BC71:BC78 BC93:BC99 BC51:BC53 BC55:BC66 BC1:BC49">
    <cfRule type="expression" dxfId="1576" priority="364">
      <formula>$I$1&lt;45</formula>
    </cfRule>
  </conditionalFormatting>
  <conditionalFormatting sqref="BD101:BD1048576 BD71:BD78 BD93:BD99 BD51:BD53 BD55:BD66 BD1:BD49">
    <cfRule type="expression" dxfId="1575" priority="363">
      <formula>$I$1&lt;46</formula>
    </cfRule>
  </conditionalFormatting>
  <conditionalFormatting sqref="BE101:BE1048576 BE71:BE78 BE93:BE99 BE51:BE53 BE55:BE66 BE1:BE49">
    <cfRule type="expression" dxfId="1574" priority="362">
      <formula>$I$1&lt;47</formula>
    </cfRule>
  </conditionalFormatting>
  <conditionalFormatting sqref="BF101:BF1048576 BF71:BF78 BF93:BF99 BF51:BF53 BF55:BF66 BF1:BF49">
    <cfRule type="expression" dxfId="1573" priority="361">
      <formula>$I$1&lt;48</formula>
    </cfRule>
  </conditionalFormatting>
  <conditionalFormatting sqref="BG101:BG1048576 BG71:BG78 BG93:BG99 BG51:BG53 BG55:BG66 BG1:BG49">
    <cfRule type="expression" dxfId="1572" priority="360">
      <formula>$I$1&lt;49</formula>
    </cfRule>
  </conditionalFormatting>
  <conditionalFormatting sqref="BH101:BH1048576 BH71:BH78 BH93:BH99 BH51:BH53 BH55:BH66 BH1:BH49">
    <cfRule type="expression" dxfId="1571" priority="359">
      <formula>$I$1&lt;50</formula>
    </cfRule>
  </conditionalFormatting>
  <conditionalFormatting sqref="BI101:BI1048576 BI71:BI78 BI93:BI99 BI51:BI53 BI55:BI66 BI1:BI49">
    <cfRule type="expression" dxfId="1570" priority="358">
      <formula>$I$1&lt;51</formula>
    </cfRule>
  </conditionalFormatting>
  <conditionalFormatting sqref="BJ101:BJ1048576 BJ71:BJ78 BJ93:BJ99 BJ51:BJ53 BJ55:BJ66 BJ1:BJ49">
    <cfRule type="expression" dxfId="1569" priority="357">
      <formula>$I$1&lt;52</formula>
    </cfRule>
  </conditionalFormatting>
  <conditionalFormatting sqref="BK101:BK1048576 BK71:BK78 BK93:BK99 BK51:BK53 BK55:BK66 BK1:BK49">
    <cfRule type="expression" dxfId="1568" priority="356">
      <formula>$I$1&lt;53</formula>
    </cfRule>
  </conditionalFormatting>
  <conditionalFormatting sqref="BL101:BL1048576 BL71:BL78 BL93:BL99 BL51:BL53 BL55:BL66 BL1:BL49">
    <cfRule type="expression" dxfId="1567" priority="355">
      <formula>$I$1&lt;54</formula>
    </cfRule>
  </conditionalFormatting>
  <conditionalFormatting sqref="BM101:BM1048576 BM71:BM78 BM93:BM99 BM51:BM53 BM55:BM66 BM1:BM49">
    <cfRule type="expression" dxfId="1566" priority="354">
      <formula>$I$1&lt;55</formula>
    </cfRule>
  </conditionalFormatting>
  <conditionalFormatting sqref="BN101:BN1048576 BN71:BN78 BN93:BN99 BN51:BN53 BN55:BN66 BN1:BN49">
    <cfRule type="expression" dxfId="1565" priority="353">
      <formula>$I$1&lt;56</formula>
    </cfRule>
  </conditionalFormatting>
  <conditionalFormatting sqref="BO101:BO1048576 BO71:BO78 BO93:BO99 BO51:BO53 BO55:BO66 BO1:BO49">
    <cfRule type="expression" dxfId="1564" priority="352">
      <formula>$I$1&lt;57</formula>
    </cfRule>
  </conditionalFormatting>
  <conditionalFormatting sqref="BP101:BP1048576 BP71:BP78 BP93:BP99 BP51:BP53 BP55:BP66 BP1:BP49">
    <cfRule type="expression" dxfId="1563" priority="351">
      <formula>$I$1&lt;58</formula>
    </cfRule>
  </conditionalFormatting>
  <conditionalFormatting sqref="BQ101:BQ1048576 BQ71:BQ78 BQ93:BQ99 BQ51:BQ53 BQ55:BQ66 BQ1:BQ49">
    <cfRule type="expression" dxfId="1562" priority="350">
      <formula>$I$1&lt;59</formula>
    </cfRule>
  </conditionalFormatting>
  <conditionalFormatting sqref="BR101:BR1048576 BR71:BR78 BR93:BR99 BR51:BR53 BR55:BR66 BR1:BR49">
    <cfRule type="expression" dxfId="1561" priority="349">
      <formula>$I$1&lt;60</formula>
    </cfRule>
  </conditionalFormatting>
  <conditionalFormatting sqref="BS101:BS1048576 BS71:BS78 BS93:BS99 BS51:BS53 BS55:BS66 BS1:BS49">
    <cfRule type="expression" dxfId="1560" priority="348">
      <formula>$I$1&lt;61</formula>
    </cfRule>
  </conditionalFormatting>
  <conditionalFormatting sqref="BT101:BT1048576 BT71:BT78 BT93:BT99 BT51:BT53 BT55:BT66 BT1:BT49">
    <cfRule type="expression" dxfId="1559" priority="347">
      <formula>$I$1&lt;62</formula>
    </cfRule>
  </conditionalFormatting>
  <conditionalFormatting sqref="BU101:BU1048576 BU71:BU78 BU93:BU99 BU51:BU53 BU55:BU66 BU1:BU49">
    <cfRule type="expression" dxfId="1558" priority="346">
      <formula>$I$1&lt;63</formula>
    </cfRule>
  </conditionalFormatting>
  <conditionalFormatting sqref="BV101:BV1048576 BV71:BV78 BV93:BV99 BV51:BV53 BV55:BV66 BV1:BV49">
    <cfRule type="expression" dxfId="1557" priority="345">
      <formula>$I$1&lt;64</formula>
    </cfRule>
  </conditionalFormatting>
  <conditionalFormatting sqref="BW101:BW1048576 BW71:BW78 BW93:BW99 BW51:BW53 BW55:BW66 BW1:BW49">
    <cfRule type="expression" dxfId="1556" priority="344">
      <formula>$I$1&lt;65</formula>
    </cfRule>
  </conditionalFormatting>
  <conditionalFormatting sqref="BX101:BX1048576 BX71:BX78 BX93:BX99 BX51:BX53 BX55:BX66 BX1:BX49">
    <cfRule type="expression" dxfId="1555" priority="343">
      <formula>$I$1&lt;66</formula>
    </cfRule>
  </conditionalFormatting>
  <conditionalFormatting sqref="BY101:BY1048576 BY71:BY78 BY93:BY99 BY51:BY53 BY55:BY66 BY1:BY49">
    <cfRule type="expression" dxfId="1554" priority="342">
      <formula>$I$1&lt;67</formula>
    </cfRule>
  </conditionalFormatting>
  <conditionalFormatting sqref="BZ101:BZ1048576 BZ71:BZ78 BZ93:BZ99 BZ51:BZ53 BZ55:BZ66 BZ1:BZ49">
    <cfRule type="expression" dxfId="1553" priority="341">
      <formula>$I$1&lt;68</formula>
    </cfRule>
  </conditionalFormatting>
  <conditionalFormatting sqref="CA101:CA1048576 CA71:CA78 CA93:CA99 CA51:CA53 CA55:CA66 CA1:CA49">
    <cfRule type="expression" dxfId="1552" priority="340">
      <formula>$I$1&lt;69</formula>
    </cfRule>
  </conditionalFormatting>
  <conditionalFormatting sqref="CB101:CB1048576 CB71:CB78 CB93:CB99 CB51:CB53 CB55:CB66 CB1:CB49">
    <cfRule type="expression" dxfId="1551" priority="339">
      <formula>$I$1&lt;70</formula>
    </cfRule>
  </conditionalFormatting>
  <conditionalFormatting sqref="CC101:CC1048576 CC71:CC78 CC93:CC99 CC51:CC53 CC55:CC66 CC1:CC49">
    <cfRule type="expression" dxfId="1550" priority="338">
      <formula>$I$1&lt;71</formula>
    </cfRule>
  </conditionalFormatting>
  <conditionalFormatting sqref="CD101:CD1048576 CD71:CD78 CD93:CD99 CD51:CD53 CD55:CD66 CD1:CD49">
    <cfRule type="expression" dxfId="1549" priority="337">
      <formula>$I$1&lt;72</formula>
    </cfRule>
  </conditionalFormatting>
  <conditionalFormatting sqref="CE101:CE1048576 CE71:CE78 CE93:CE99 CE51:CE53 CE55:CE66 CE1:CE49">
    <cfRule type="expression" dxfId="1548" priority="336">
      <formula>$I$1&lt;73</formula>
    </cfRule>
  </conditionalFormatting>
  <conditionalFormatting sqref="CF101:CF1048576 CF71:CF78 CF93:CF99 CF51:CF53 CF55:CF66 CF1:CF49">
    <cfRule type="expression" dxfId="1547" priority="335">
      <formula>$I$1&lt;74</formula>
    </cfRule>
  </conditionalFormatting>
  <conditionalFormatting sqref="CG101:CG1048576 CG71:CG78 CG93:CG99 CG51:CG53 CG55:CG66 CG1:CG49">
    <cfRule type="expression" dxfId="1546" priority="334">
      <formula>$I$1&lt;75</formula>
    </cfRule>
  </conditionalFormatting>
  <conditionalFormatting sqref="CH101:CH1048576 CH71:CH78 CH93:CH99 CH51:CH53 CH55:CH66 CH1:CH49">
    <cfRule type="expression" dxfId="1545" priority="333">
      <formula>$I$1&lt;76</formula>
    </cfRule>
  </conditionalFormatting>
  <conditionalFormatting sqref="CI101:CI1048576 CI71:CI78 CI93:CI99 CI51:CI53 CI55:CI66 CI1:CI49">
    <cfRule type="expression" dxfId="1544" priority="332">
      <formula>$I$1&lt;77</formula>
    </cfRule>
  </conditionalFormatting>
  <conditionalFormatting sqref="CJ101:CJ1048576 CJ71:CJ78 CJ93:CJ99 CJ51:CJ53 CJ55:CJ66 CJ1:CJ49">
    <cfRule type="expression" dxfId="1543" priority="331">
      <formula>$I$1&lt;78</formula>
    </cfRule>
  </conditionalFormatting>
  <conditionalFormatting sqref="CK101:CK1048576 CK71:CK78 CK93:CK99 CK51:CK53 CK55:CK66 CK1:CK49">
    <cfRule type="expression" dxfId="1542" priority="330">
      <formula>$I$1&lt;79</formula>
    </cfRule>
  </conditionalFormatting>
  <conditionalFormatting sqref="CL101:CL1048576 CL71:CL78 CL93:CL99 CL51:CL53 CL55:CL66 CL1:CL49">
    <cfRule type="expression" dxfId="1541" priority="329">
      <formula>$I$1&lt;80</formula>
    </cfRule>
  </conditionalFormatting>
  <conditionalFormatting sqref="CM101:CM1048576 CM71:CM78 CM93:CM99 CM51:CM53 CM55:CM66 CM1:CM49">
    <cfRule type="expression" dxfId="1540" priority="328">
      <formula>$I$1&lt;81</formula>
    </cfRule>
  </conditionalFormatting>
  <conditionalFormatting sqref="CN101:CN1048576 CN71:CN78 CN93:CN99 CN51:CN53 CN55:CN66 CN1:CN49">
    <cfRule type="expression" dxfId="1539" priority="327">
      <formula>$I$1&lt;82</formula>
    </cfRule>
  </conditionalFormatting>
  <conditionalFormatting sqref="CO101:CO1048576 CO71:CO78 CO93:CO99 CO51:CO53 CO55:CO66 CO1:CO49">
    <cfRule type="expression" dxfId="1538" priority="326">
      <formula>$I$1&lt;83</formula>
    </cfRule>
  </conditionalFormatting>
  <conditionalFormatting sqref="CP101:CP1048576 CP71:CP78 CP93:CP99 CP51:CP53 CP55:CP66 CP1:CP49">
    <cfRule type="expression" dxfId="1537" priority="325">
      <formula>$I$1&lt;84</formula>
    </cfRule>
  </conditionalFormatting>
  <conditionalFormatting sqref="CQ101:CQ1048576 CQ71:CQ78 CQ93:CQ99 CQ51:CQ53 CQ55:CQ66 CQ1:CQ49">
    <cfRule type="expression" dxfId="1536" priority="324">
      <formula>$I$1&lt;85</formula>
    </cfRule>
  </conditionalFormatting>
  <conditionalFormatting sqref="CR101:CR1048576 CR71:CR78 CR93:CR99 CR51:CR53 CR55:CR66 CR1:CR49">
    <cfRule type="expression" dxfId="1535" priority="323">
      <formula>$I$1&lt;86</formula>
    </cfRule>
  </conditionalFormatting>
  <conditionalFormatting sqref="CS101:CS1048576 CS71:CS78 CS93:CS99 CS51:CS53 CS55:CS66 CS1:CS49">
    <cfRule type="expression" dxfId="1534" priority="322">
      <formula>$I$1&lt;87</formula>
    </cfRule>
  </conditionalFormatting>
  <conditionalFormatting sqref="CT101:CT1048576 CT71:CT78 CT93:CT99 CT51:CT53 CT55:CT66 CT1:CT49">
    <cfRule type="expression" dxfId="1533" priority="321">
      <formula>$I$1&lt;88</formula>
    </cfRule>
  </conditionalFormatting>
  <conditionalFormatting sqref="CU101:CU1048576 CU71:CU78 CU93:CU99 CU51:CU53 CU55:CU66 CU1:CU49">
    <cfRule type="expression" dxfId="1532" priority="320">
      <formula>$I$1&lt;89</formula>
    </cfRule>
  </conditionalFormatting>
  <conditionalFormatting sqref="CV101:CV1048576 CV71:CV78 CV93:CV99 CV51:CV53 CV55:CV66 CV1:CV49">
    <cfRule type="expression" dxfId="1531" priority="319">
      <formula>$I$1&lt;90</formula>
    </cfRule>
  </conditionalFormatting>
  <conditionalFormatting sqref="CW101:CW1048576 CW71:CW78 CW93:CW99 CW51:CW53 CW55:CW66 CW1:CW49">
    <cfRule type="expression" dxfId="1530" priority="318">
      <formula>$I$1&lt;91</formula>
    </cfRule>
  </conditionalFormatting>
  <conditionalFormatting sqref="CX101:CX1048576 CX71:CX78 CX93:CX99 CX51:CX53 CX55:CX66 CX1:CX49">
    <cfRule type="expression" dxfId="1529" priority="317">
      <formula>$I$1&lt;92</formula>
    </cfRule>
  </conditionalFormatting>
  <conditionalFormatting sqref="CY101:CY1048576 CY71:CY78 CY93:CY99 CY51:CY53 CY55:CY66 CY1:CY49">
    <cfRule type="expression" dxfId="1528" priority="316">
      <formula>$I$1&lt;93</formula>
    </cfRule>
  </conditionalFormatting>
  <conditionalFormatting sqref="CZ101:CZ1048576 CZ71:CZ78 CZ93:CZ99 CZ51:CZ53 CZ55:CZ66 CZ1:CZ49">
    <cfRule type="expression" dxfId="1527" priority="315">
      <formula>$I$1&lt;94</formula>
    </cfRule>
  </conditionalFormatting>
  <conditionalFormatting sqref="DA101:DA1048576 DA71:DA78 DA93:DA99 DA51:DA53 DA55:DA66 DA1:DA49">
    <cfRule type="expression" dxfId="1526" priority="314">
      <formula>$I$1&lt;95</formula>
    </cfRule>
  </conditionalFormatting>
  <conditionalFormatting sqref="DB101:DB1048576 DB71:DB78 DB93:DB99 DB51:DB53 DB55:DB66 DB1:DB49">
    <cfRule type="expression" dxfId="1525" priority="313">
      <formula>$I$1&lt;96</formula>
    </cfRule>
  </conditionalFormatting>
  <conditionalFormatting sqref="DC101:DC1048576 DC71:DC78 DC93:DC99 DC51:DC53 DC55:DC66 DC1:DC49">
    <cfRule type="expression" dxfId="1524" priority="312">
      <formula>$I$1&lt;97</formula>
    </cfRule>
  </conditionalFormatting>
  <conditionalFormatting sqref="DD101:DD1048576 DD71:DD78 DD93:DD99 DD51:DD53 DD55:DD66 DD1:DD49">
    <cfRule type="expression" dxfId="1523" priority="311">
      <formula>$I$1&lt;98</formula>
    </cfRule>
  </conditionalFormatting>
  <conditionalFormatting sqref="DF4 DE101:DE1048576 DE71:DE78 DE93:DE99 DE51:DE53 DE55:DE66 DE1:DE49">
    <cfRule type="expression" dxfId="1522" priority="310">
      <formula>$I$1&lt;99</formula>
    </cfRule>
  </conditionalFormatting>
  <conditionalFormatting sqref="DF101:DF1048576 DF71:DF78 DF93:DF99 DF51:DF53 DF55:DF66 DF1:DF49">
    <cfRule type="expression" dxfId="1521" priority="309">
      <formula>$I$1&lt;100</formula>
    </cfRule>
  </conditionalFormatting>
  <conditionalFormatting sqref="K79:DF92">
    <cfRule type="expression" dxfId="1520" priority="207">
      <formula>$I$1="Select here"</formula>
    </cfRule>
  </conditionalFormatting>
  <conditionalFormatting sqref="K79:K92">
    <cfRule type="expression" dxfId="1519" priority="307">
      <formula>$I$1&lt;1</formula>
    </cfRule>
  </conditionalFormatting>
  <conditionalFormatting sqref="L79:L92">
    <cfRule type="expression" dxfId="1518" priority="306">
      <formula>$I$1&lt;2</formula>
    </cfRule>
  </conditionalFormatting>
  <conditionalFormatting sqref="M79:M92">
    <cfRule type="expression" dxfId="1517" priority="305">
      <formula>$I$1&lt;3</formula>
    </cfRule>
  </conditionalFormatting>
  <conditionalFormatting sqref="N79:N92">
    <cfRule type="expression" dxfId="1516" priority="304">
      <formula>$I$1&lt;4</formula>
    </cfRule>
  </conditionalFormatting>
  <conditionalFormatting sqref="O79:O92">
    <cfRule type="expression" dxfId="1515" priority="303">
      <formula>$I$1&lt;5</formula>
    </cfRule>
  </conditionalFormatting>
  <conditionalFormatting sqref="P79:P92">
    <cfRule type="expression" dxfId="1514" priority="302">
      <formula>$I$1&lt;6</formula>
    </cfRule>
  </conditionalFormatting>
  <conditionalFormatting sqref="Q79:Q92">
    <cfRule type="expression" dxfId="1513" priority="301">
      <formula>$I$1&lt;7</formula>
    </cfRule>
  </conditionalFormatting>
  <conditionalFormatting sqref="R79:R92">
    <cfRule type="expression" dxfId="1512" priority="300">
      <formula>$I$1&lt;8</formula>
    </cfRule>
  </conditionalFormatting>
  <conditionalFormatting sqref="S79:S92">
    <cfRule type="expression" dxfId="1511" priority="299">
      <formula>$I$1&lt;9</formula>
    </cfRule>
  </conditionalFormatting>
  <conditionalFormatting sqref="T79:T92">
    <cfRule type="expression" dxfId="1510" priority="298">
      <formula>$I$1&lt;10</formula>
    </cfRule>
  </conditionalFormatting>
  <conditionalFormatting sqref="U79:U92">
    <cfRule type="expression" dxfId="1509" priority="297">
      <formula>$I$1&lt;11</formula>
    </cfRule>
  </conditionalFormatting>
  <conditionalFormatting sqref="V79:V92">
    <cfRule type="expression" dxfId="1508" priority="296">
      <formula>$I$1&lt;12</formula>
    </cfRule>
  </conditionalFormatting>
  <conditionalFormatting sqref="W79:W92">
    <cfRule type="expression" dxfId="1507" priority="295">
      <formula>$I$1&lt;13</formula>
    </cfRule>
  </conditionalFormatting>
  <conditionalFormatting sqref="X79:X92">
    <cfRule type="expression" dxfId="1506" priority="294">
      <formula>$I$1&lt;14</formula>
    </cfRule>
  </conditionalFormatting>
  <conditionalFormatting sqref="Y79:Y92">
    <cfRule type="expression" dxfId="1505" priority="293">
      <formula>$I$1&lt;15</formula>
    </cfRule>
  </conditionalFormatting>
  <conditionalFormatting sqref="Z79:Z92">
    <cfRule type="expression" dxfId="1504" priority="292">
      <formula>$I$1&lt;16</formula>
    </cfRule>
  </conditionalFormatting>
  <conditionalFormatting sqref="AA79:AA92">
    <cfRule type="expression" dxfId="1503" priority="291">
      <formula>$I$1&lt;17</formula>
    </cfRule>
  </conditionalFormatting>
  <conditionalFormatting sqref="AB79:AB92">
    <cfRule type="expression" dxfId="1502" priority="290">
      <formula>$I$1&lt;18</formula>
    </cfRule>
  </conditionalFormatting>
  <conditionalFormatting sqref="AC79:AC92">
    <cfRule type="expression" dxfId="1501" priority="289">
      <formula>$I$1&lt;19</formula>
    </cfRule>
  </conditionalFormatting>
  <conditionalFormatting sqref="AD79:AD92">
    <cfRule type="expression" dxfId="1500" priority="288">
      <formula>$I$1&lt;20</formula>
    </cfRule>
  </conditionalFormatting>
  <conditionalFormatting sqref="AE79:AE92">
    <cfRule type="expression" dxfId="1499" priority="287">
      <formula>$I$1&lt;21</formula>
    </cfRule>
  </conditionalFormatting>
  <conditionalFormatting sqref="AF79:AF92">
    <cfRule type="expression" dxfId="1498" priority="286">
      <formula>$I$1&lt;22</formula>
    </cfRule>
  </conditionalFormatting>
  <conditionalFormatting sqref="AG79:AG92">
    <cfRule type="expression" dxfId="1497" priority="285">
      <formula>$I$1&lt;23</formula>
    </cfRule>
  </conditionalFormatting>
  <conditionalFormatting sqref="AH79:AH92">
    <cfRule type="expression" dxfId="1496" priority="284">
      <formula>$I$1&lt;24</formula>
    </cfRule>
  </conditionalFormatting>
  <conditionalFormatting sqref="AI79:AI92">
    <cfRule type="expression" dxfId="1495" priority="283">
      <formula>$I$1&lt;25</formula>
    </cfRule>
  </conditionalFormatting>
  <conditionalFormatting sqref="AJ79:AJ92">
    <cfRule type="expression" dxfId="1494" priority="282">
      <formula>$I$1&lt;26</formula>
    </cfRule>
  </conditionalFormatting>
  <conditionalFormatting sqref="AK79:AK92">
    <cfRule type="expression" dxfId="1493" priority="281">
      <formula>$I$1&lt;27</formula>
    </cfRule>
  </conditionalFormatting>
  <conditionalFormatting sqref="AL79:AL92">
    <cfRule type="expression" dxfId="1492" priority="280">
      <formula>$I$1&lt;28</formula>
    </cfRule>
  </conditionalFormatting>
  <conditionalFormatting sqref="AM79:AM92">
    <cfRule type="expression" dxfId="1491" priority="279">
      <formula>$I$1&lt;29</formula>
    </cfRule>
  </conditionalFormatting>
  <conditionalFormatting sqref="AN79:AN92">
    <cfRule type="expression" dxfId="1490" priority="278">
      <formula>$I$1&lt;30</formula>
    </cfRule>
  </conditionalFormatting>
  <conditionalFormatting sqref="AO79:AO92">
    <cfRule type="expression" dxfId="1489" priority="277">
      <formula>$I$1&lt;31</formula>
    </cfRule>
  </conditionalFormatting>
  <conditionalFormatting sqref="AP79:AP92">
    <cfRule type="expression" dxfId="1488" priority="276">
      <formula>$I$1&lt;32</formula>
    </cfRule>
  </conditionalFormatting>
  <conditionalFormatting sqref="AQ79:AQ92">
    <cfRule type="expression" dxfId="1487" priority="275">
      <formula>$I$1&lt;33</formula>
    </cfRule>
  </conditionalFormatting>
  <conditionalFormatting sqref="AR79:AR92">
    <cfRule type="expression" dxfId="1486" priority="274">
      <formula>$I$1&lt;34</formula>
    </cfRule>
  </conditionalFormatting>
  <conditionalFormatting sqref="AS79:AS92">
    <cfRule type="expression" dxfId="1485" priority="273">
      <formula>$I$1&lt;35</formula>
    </cfRule>
  </conditionalFormatting>
  <conditionalFormatting sqref="AT79:AT92">
    <cfRule type="expression" dxfId="1484" priority="272">
      <formula>$I$1&lt;36</formula>
    </cfRule>
  </conditionalFormatting>
  <conditionalFormatting sqref="AU79:AU92">
    <cfRule type="expression" dxfId="1483" priority="271">
      <formula>$I$1&lt;37</formula>
    </cfRule>
  </conditionalFormatting>
  <conditionalFormatting sqref="AV79:AV92">
    <cfRule type="expression" dxfId="1482" priority="270">
      <formula>$I$1&lt;38</formula>
    </cfRule>
  </conditionalFormatting>
  <conditionalFormatting sqref="AW79:AW92">
    <cfRule type="expression" dxfId="1481" priority="269">
      <formula>$I$1&lt;39</formula>
    </cfRule>
  </conditionalFormatting>
  <conditionalFormatting sqref="AX79:AX92">
    <cfRule type="expression" dxfId="1480" priority="268">
      <formula>$I$1&lt;40</formula>
    </cfRule>
  </conditionalFormatting>
  <conditionalFormatting sqref="AY79:AY92">
    <cfRule type="expression" dxfId="1479" priority="267">
      <formula>$I$1&lt;41</formula>
    </cfRule>
  </conditionalFormatting>
  <conditionalFormatting sqref="AZ79:AZ92">
    <cfRule type="expression" dxfId="1478" priority="266">
      <formula>$I$1&lt;42</formula>
    </cfRule>
  </conditionalFormatting>
  <conditionalFormatting sqref="BA79:BA92">
    <cfRule type="expression" dxfId="1477" priority="265">
      <formula>$I$1&lt;43</formula>
    </cfRule>
  </conditionalFormatting>
  <conditionalFormatting sqref="BB79:BB92">
    <cfRule type="expression" dxfId="1476" priority="264">
      <formula>$I$1&lt;44</formula>
    </cfRule>
  </conditionalFormatting>
  <conditionalFormatting sqref="BC79:BC92">
    <cfRule type="expression" dxfId="1475" priority="263">
      <formula>$I$1&lt;45</formula>
    </cfRule>
  </conditionalFormatting>
  <conditionalFormatting sqref="BD79:BD92">
    <cfRule type="expression" dxfId="1474" priority="262">
      <formula>$I$1&lt;46</formula>
    </cfRule>
  </conditionalFormatting>
  <conditionalFormatting sqref="BE79:BE92">
    <cfRule type="expression" dxfId="1473" priority="261">
      <formula>$I$1&lt;47</formula>
    </cfRule>
  </conditionalFormatting>
  <conditionalFormatting sqref="BF79:BF92">
    <cfRule type="expression" dxfId="1472" priority="260">
      <formula>$I$1&lt;48</formula>
    </cfRule>
  </conditionalFormatting>
  <conditionalFormatting sqref="BG79:BG92">
    <cfRule type="expression" dxfId="1471" priority="259">
      <formula>$I$1&lt;49</formula>
    </cfRule>
  </conditionalFormatting>
  <conditionalFormatting sqref="BH79:BH92">
    <cfRule type="expression" dxfId="1470" priority="258">
      <formula>$I$1&lt;50</formula>
    </cfRule>
  </conditionalFormatting>
  <conditionalFormatting sqref="BI79:BI92">
    <cfRule type="expression" dxfId="1469" priority="257">
      <formula>$I$1&lt;51</formula>
    </cfRule>
  </conditionalFormatting>
  <conditionalFormatting sqref="BJ79:BJ92">
    <cfRule type="expression" dxfId="1468" priority="256">
      <formula>$I$1&lt;52</formula>
    </cfRule>
  </conditionalFormatting>
  <conditionalFormatting sqref="BK79:BK92">
    <cfRule type="expression" dxfId="1467" priority="255">
      <formula>$I$1&lt;53</formula>
    </cfRule>
  </conditionalFormatting>
  <conditionalFormatting sqref="BL79:BL92">
    <cfRule type="expression" dxfId="1466" priority="254">
      <formula>$I$1&lt;54</formula>
    </cfRule>
  </conditionalFormatting>
  <conditionalFormatting sqref="BM79:BM92">
    <cfRule type="expression" dxfId="1465" priority="253">
      <formula>$I$1&lt;55</formula>
    </cfRule>
  </conditionalFormatting>
  <conditionalFormatting sqref="BN79:BN92">
    <cfRule type="expression" dxfId="1464" priority="252">
      <formula>$I$1&lt;56</formula>
    </cfRule>
  </conditionalFormatting>
  <conditionalFormatting sqref="BO79:BO92">
    <cfRule type="expression" dxfId="1463" priority="251">
      <formula>$I$1&lt;57</formula>
    </cfRule>
  </conditionalFormatting>
  <conditionalFormatting sqref="BP79:BP92">
    <cfRule type="expression" dxfId="1462" priority="250">
      <formula>$I$1&lt;58</formula>
    </cfRule>
  </conditionalFormatting>
  <conditionalFormatting sqref="BQ79:BQ92">
    <cfRule type="expression" dxfId="1461" priority="249">
      <formula>$I$1&lt;59</formula>
    </cfRule>
  </conditionalFormatting>
  <conditionalFormatting sqref="BR79:BR92">
    <cfRule type="expression" dxfId="1460" priority="248">
      <formula>$I$1&lt;60</formula>
    </cfRule>
  </conditionalFormatting>
  <conditionalFormatting sqref="BS79:BS92">
    <cfRule type="expression" dxfId="1459" priority="247">
      <formula>$I$1&lt;61</formula>
    </cfRule>
  </conditionalFormatting>
  <conditionalFormatting sqref="BT79:BT92">
    <cfRule type="expression" dxfId="1458" priority="246">
      <formula>$I$1&lt;62</formula>
    </cfRule>
  </conditionalFormatting>
  <conditionalFormatting sqref="BU79:BU92">
    <cfRule type="expression" dxfId="1457" priority="245">
      <formula>$I$1&lt;63</formula>
    </cfRule>
  </conditionalFormatting>
  <conditionalFormatting sqref="BV79:BV92">
    <cfRule type="expression" dxfId="1456" priority="244">
      <formula>$I$1&lt;64</formula>
    </cfRule>
  </conditionalFormatting>
  <conditionalFormatting sqref="BW79:BW92">
    <cfRule type="expression" dxfId="1455" priority="243">
      <formula>$I$1&lt;65</formula>
    </cfRule>
  </conditionalFormatting>
  <conditionalFormatting sqref="BX79:BX92">
    <cfRule type="expression" dxfId="1454" priority="242">
      <formula>$I$1&lt;66</formula>
    </cfRule>
  </conditionalFormatting>
  <conditionalFormatting sqref="BY79:BY92">
    <cfRule type="expression" dxfId="1453" priority="241">
      <formula>$I$1&lt;67</formula>
    </cfRule>
  </conditionalFormatting>
  <conditionalFormatting sqref="BZ79:BZ92">
    <cfRule type="expression" dxfId="1452" priority="240">
      <formula>$I$1&lt;68</formula>
    </cfRule>
  </conditionalFormatting>
  <conditionalFormatting sqref="CA79:CA92">
    <cfRule type="expression" dxfId="1451" priority="239">
      <formula>$I$1&lt;69</formula>
    </cfRule>
  </conditionalFormatting>
  <conditionalFormatting sqref="CB79:CB92">
    <cfRule type="expression" dxfId="1450" priority="238">
      <formula>$I$1&lt;70</formula>
    </cfRule>
  </conditionalFormatting>
  <conditionalFormatting sqref="CC79:CC92">
    <cfRule type="expression" dxfId="1449" priority="237">
      <formula>$I$1&lt;71</formula>
    </cfRule>
  </conditionalFormatting>
  <conditionalFormatting sqref="CD79:CD92">
    <cfRule type="expression" dxfId="1448" priority="236">
      <formula>$I$1&lt;72</formula>
    </cfRule>
  </conditionalFormatting>
  <conditionalFormatting sqref="CE79:CE92">
    <cfRule type="expression" dxfId="1447" priority="235">
      <formula>$I$1&lt;73</formula>
    </cfRule>
  </conditionalFormatting>
  <conditionalFormatting sqref="CF79:CF92">
    <cfRule type="expression" dxfId="1446" priority="234">
      <formula>$I$1&lt;74</formula>
    </cfRule>
  </conditionalFormatting>
  <conditionalFormatting sqref="CG79:CG92">
    <cfRule type="expression" dxfId="1445" priority="233">
      <formula>$I$1&lt;75</formula>
    </cfRule>
  </conditionalFormatting>
  <conditionalFormatting sqref="CH79:CH92">
    <cfRule type="expression" dxfId="1444" priority="232">
      <formula>$I$1&lt;76</formula>
    </cfRule>
  </conditionalFormatting>
  <conditionalFormatting sqref="CI79:CI92">
    <cfRule type="expression" dxfId="1443" priority="231">
      <formula>$I$1&lt;77</formula>
    </cfRule>
  </conditionalFormatting>
  <conditionalFormatting sqref="CJ79:CJ92">
    <cfRule type="expression" dxfId="1442" priority="230">
      <formula>$I$1&lt;78</formula>
    </cfRule>
  </conditionalFormatting>
  <conditionalFormatting sqref="CK79:CK92">
    <cfRule type="expression" dxfId="1441" priority="229">
      <formula>$I$1&lt;79</formula>
    </cfRule>
  </conditionalFormatting>
  <conditionalFormatting sqref="CL79:CL92">
    <cfRule type="expression" dxfId="1440" priority="228">
      <formula>$I$1&lt;80</formula>
    </cfRule>
  </conditionalFormatting>
  <conditionalFormatting sqref="CM79:CM92">
    <cfRule type="expression" dxfId="1439" priority="227">
      <formula>$I$1&lt;81</formula>
    </cfRule>
  </conditionalFormatting>
  <conditionalFormatting sqref="CN79:CN92">
    <cfRule type="expression" dxfId="1438" priority="226">
      <formula>$I$1&lt;82</formula>
    </cfRule>
  </conditionalFormatting>
  <conditionalFormatting sqref="CO79:CO92">
    <cfRule type="expression" dxfId="1437" priority="225">
      <formula>$I$1&lt;83</formula>
    </cfRule>
  </conditionalFormatting>
  <conditionalFormatting sqref="CP79:CP92">
    <cfRule type="expression" dxfId="1436" priority="224">
      <formula>$I$1&lt;84</formula>
    </cfRule>
  </conditionalFormatting>
  <conditionalFormatting sqref="CQ79:CQ92">
    <cfRule type="expression" dxfId="1435" priority="223">
      <formula>$I$1&lt;85</formula>
    </cfRule>
  </conditionalFormatting>
  <conditionalFormatting sqref="CR79:CR92">
    <cfRule type="expression" dxfId="1434" priority="222">
      <formula>$I$1&lt;86</formula>
    </cfRule>
  </conditionalFormatting>
  <conditionalFormatting sqref="CS79:CS92">
    <cfRule type="expression" dxfId="1433" priority="221">
      <formula>$I$1&lt;87</formula>
    </cfRule>
  </conditionalFormatting>
  <conditionalFormatting sqref="CT79:CT92">
    <cfRule type="expression" dxfId="1432" priority="220">
      <formula>$I$1&lt;88</formula>
    </cfRule>
  </conditionalFormatting>
  <conditionalFormatting sqref="CU79:CU92">
    <cfRule type="expression" dxfId="1431" priority="219">
      <formula>$I$1&lt;89</formula>
    </cfRule>
  </conditionalFormatting>
  <conditionalFormatting sqref="CV79:CV92">
    <cfRule type="expression" dxfId="1430" priority="218">
      <formula>$I$1&lt;90</formula>
    </cfRule>
  </conditionalFormatting>
  <conditionalFormatting sqref="CW79:CW92">
    <cfRule type="expression" dxfId="1429" priority="217">
      <formula>$I$1&lt;91</formula>
    </cfRule>
  </conditionalFormatting>
  <conditionalFormatting sqref="CX79:CX92">
    <cfRule type="expression" dxfId="1428" priority="216">
      <formula>$I$1&lt;92</formula>
    </cfRule>
  </conditionalFormatting>
  <conditionalFormatting sqref="CY79:CY92">
    <cfRule type="expression" dxfId="1427" priority="215">
      <formula>$I$1&lt;93</formula>
    </cfRule>
  </conditionalFormatting>
  <conditionalFormatting sqref="CZ79:CZ92">
    <cfRule type="expression" dxfId="1426" priority="214">
      <formula>$I$1&lt;94</formula>
    </cfRule>
  </conditionalFormatting>
  <conditionalFormatting sqref="DA79:DA92">
    <cfRule type="expression" dxfId="1425" priority="213">
      <formula>$I$1&lt;95</formula>
    </cfRule>
  </conditionalFormatting>
  <conditionalFormatting sqref="DB79:DB92">
    <cfRule type="expression" dxfId="1424" priority="212">
      <formula>$I$1&lt;96</formula>
    </cfRule>
  </conditionalFormatting>
  <conditionalFormatting sqref="DC79:DC92">
    <cfRule type="expression" dxfId="1423" priority="211">
      <formula>$I$1&lt;97</formula>
    </cfRule>
  </conditionalFormatting>
  <conditionalFormatting sqref="DD79:DD92">
    <cfRule type="expression" dxfId="1422" priority="210">
      <formula>$I$1&lt;98</formula>
    </cfRule>
  </conditionalFormatting>
  <conditionalFormatting sqref="DE79:DE92">
    <cfRule type="expression" dxfId="1421" priority="209">
      <formula>$I$1&lt;99</formula>
    </cfRule>
  </conditionalFormatting>
  <conditionalFormatting sqref="DF79:DF92">
    <cfRule type="expression" dxfId="1420" priority="208">
      <formula>$I$1&lt;100</formula>
    </cfRule>
  </conditionalFormatting>
  <conditionalFormatting sqref="K50:DF50">
    <cfRule type="expression" dxfId="1419" priority="104">
      <formula>$I$1="Select here"</formula>
    </cfRule>
  </conditionalFormatting>
  <conditionalFormatting sqref="K50:DF50">
    <cfRule type="expression" dxfId="1418" priority="204">
      <formula>$I$1&lt;1</formula>
    </cfRule>
  </conditionalFormatting>
  <conditionalFormatting sqref="O50 R50 U50 X50 AA50 AD50 AG50 AJ50 AM50 AP50 AS50 AV50 AY50 BB50 BE50 BH50 BK50 BN50 BQ50 BT50 BW50 BZ50 CC50 CF50 CI50 CL50 CO50 CR50 CU50 CX50 DA50 DD50 L50">
    <cfRule type="expression" dxfId="1417" priority="203">
      <formula>$I$1&lt;2</formula>
    </cfRule>
  </conditionalFormatting>
  <conditionalFormatting sqref="P50 S50 V50 Y50 AB50 AE50 AH50 AK50 AN50 AQ50 AT50 AW50 AZ50 BC50 BF50 BI50 BL50 BO50 BR50 BU50 BX50 CA50 CD50 CG50 CJ50 CM50 CP50 CS50 CV50 CY50 DB50 DE50 M50">
    <cfRule type="expression" dxfId="1416" priority="202">
      <formula>$I$1&lt;3</formula>
    </cfRule>
  </conditionalFormatting>
  <conditionalFormatting sqref="N50">
    <cfRule type="expression" dxfId="1415" priority="201">
      <formula>$I$1&lt;4</formula>
    </cfRule>
  </conditionalFormatting>
  <conditionalFormatting sqref="O50">
    <cfRule type="expression" dxfId="1414" priority="200">
      <formula>$I$1&lt;5</formula>
    </cfRule>
  </conditionalFormatting>
  <conditionalFormatting sqref="P50">
    <cfRule type="expression" dxfId="1413" priority="199">
      <formula>$I$1&lt;6</formula>
    </cfRule>
  </conditionalFormatting>
  <conditionalFormatting sqref="Q50">
    <cfRule type="expression" dxfId="1412" priority="198">
      <formula>$I$1&lt;7</formula>
    </cfRule>
  </conditionalFormatting>
  <conditionalFormatting sqref="R50">
    <cfRule type="expression" dxfId="1411" priority="197">
      <formula>$I$1&lt;8</formula>
    </cfRule>
  </conditionalFormatting>
  <conditionalFormatting sqref="S50">
    <cfRule type="expression" dxfId="1410" priority="196">
      <formula>$I$1&lt;9</formula>
    </cfRule>
  </conditionalFormatting>
  <conditionalFormatting sqref="T50">
    <cfRule type="expression" dxfId="1409" priority="195">
      <formula>$I$1&lt;10</formula>
    </cfRule>
  </conditionalFormatting>
  <conditionalFormatting sqref="U50">
    <cfRule type="expression" dxfId="1408" priority="194">
      <formula>$I$1&lt;11</formula>
    </cfRule>
  </conditionalFormatting>
  <conditionalFormatting sqref="V50">
    <cfRule type="expression" dxfId="1407" priority="193">
      <formula>$I$1&lt;12</formula>
    </cfRule>
  </conditionalFormatting>
  <conditionalFormatting sqref="W50">
    <cfRule type="expression" dxfId="1406" priority="192">
      <formula>$I$1&lt;13</formula>
    </cfRule>
  </conditionalFormatting>
  <conditionalFormatting sqref="X50">
    <cfRule type="expression" dxfId="1405" priority="191">
      <formula>$I$1&lt;14</formula>
    </cfRule>
  </conditionalFormatting>
  <conditionalFormatting sqref="Y50">
    <cfRule type="expression" dxfId="1404" priority="190">
      <formula>$I$1&lt;15</formula>
    </cfRule>
  </conditionalFormatting>
  <conditionalFormatting sqref="Z50">
    <cfRule type="expression" dxfId="1403" priority="189">
      <formula>$I$1&lt;16</formula>
    </cfRule>
  </conditionalFormatting>
  <conditionalFormatting sqref="AA50">
    <cfRule type="expression" dxfId="1402" priority="188">
      <formula>$I$1&lt;17</formula>
    </cfRule>
  </conditionalFormatting>
  <conditionalFormatting sqref="AB50">
    <cfRule type="expression" dxfId="1401" priority="187">
      <formula>$I$1&lt;18</formula>
    </cfRule>
  </conditionalFormatting>
  <conditionalFormatting sqref="AC50">
    <cfRule type="expression" dxfId="1400" priority="186">
      <formula>$I$1&lt;19</formula>
    </cfRule>
  </conditionalFormatting>
  <conditionalFormatting sqref="AD50">
    <cfRule type="expression" dxfId="1399" priority="185">
      <formula>$I$1&lt;20</formula>
    </cfRule>
  </conditionalFormatting>
  <conditionalFormatting sqref="AE50">
    <cfRule type="expression" dxfId="1398" priority="184">
      <formula>$I$1&lt;21</formula>
    </cfRule>
  </conditionalFormatting>
  <conditionalFormatting sqref="AF50">
    <cfRule type="expression" dxfId="1397" priority="183">
      <formula>$I$1&lt;22</formula>
    </cfRule>
  </conditionalFormatting>
  <conditionalFormatting sqref="AG50">
    <cfRule type="expression" dxfId="1396" priority="182">
      <formula>$I$1&lt;23</formula>
    </cfRule>
  </conditionalFormatting>
  <conditionalFormatting sqref="AH50">
    <cfRule type="expression" dxfId="1395" priority="181">
      <formula>$I$1&lt;24</formula>
    </cfRule>
  </conditionalFormatting>
  <conditionalFormatting sqref="AI50">
    <cfRule type="expression" dxfId="1394" priority="180">
      <formula>$I$1&lt;25</formula>
    </cfRule>
  </conditionalFormatting>
  <conditionalFormatting sqref="AJ50">
    <cfRule type="expression" dxfId="1393" priority="179">
      <formula>$I$1&lt;26</formula>
    </cfRule>
  </conditionalFormatting>
  <conditionalFormatting sqref="AK50">
    <cfRule type="expression" dxfId="1392" priority="178">
      <formula>$I$1&lt;27</formula>
    </cfRule>
  </conditionalFormatting>
  <conditionalFormatting sqref="AL50">
    <cfRule type="expression" dxfId="1391" priority="177">
      <formula>$I$1&lt;28</formula>
    </cfRule>
  </conditionalFormatting>
  <conditionalFormatting sqref="AM50">
    <cfRule type="expression" dxfId="1390" priority="176">
      <formula>$I$1&lt;29</formula>
    </cfRule>
  </conditionalFormatting>
  <conditionalFormatting sqref="AN50">
    <cfRule type="expression" dxfId="1389" priority="175">
      <formula>$I$1&lt;30</formula>
    </cfRule>
  </conditionalFormatting>
  <conditionalFormatting sqref="AO50">
    <cfRule type="expression" dxfId="1388" priority="174">
      <formula>$I$1&lt;31</formula>
    </cfRule>
  </conditionalFormatting>
  <conditionalFormatting sqref="AP50">
    <cfRule type="expression" dxfId="1387" priority="173">
      <formula>$I$1&lt;32</formula>
    </cfRule>
  </conditionalFormatting>
  <conditionalFormatting sqref="AQ50">
    <cfRule type="expression" dxfId="1386" priority="172">
      <formula>$I$1&lt;33</formula>
    </cfRule>
  </conditionalFormatting>
  <conditionalFormatting sqref="AR50">
    <cfRule type="expression" dxfId="1385" priority="171">
      <formula>$I$1&lt;34</formula>
    </cfRule>
  </conditionalFormatting>
  <conditionalFormatting sqref="AS50">
    <cfRule type="expression" dxfId="1384" priority="170">
      <formula>$I$1&lt;35</formula>
    </cfRule>
  </conditionalFormatting>
  <conditionalFormatting sqref="AT50">
    <cfRule type="expression" dxfId="1383" priority="169">
      <formula>$I$1&lt;36</formula>
    </cfRule>
  </conditionalFormatting>
  <conditionalFormatting sqref="AU50">
    <cfRule type="expression" dxfId="1382" priority="168">
      <formula>$I$1&lt;37</formula>
    </cfRule>
  </conditionalFormatting>
  <conditionalFormatting sqref="AV50">
    <cfRule type="expression" dxfId="1381" priority="167">
      <formula>$I$1&lt;38</formula>
    </cfRule>
  </conditionalFormatting>
  <conditionalFormatting sqref="AW50">
    <cfRule type="expression" dxfId="1380" priority="166">
      <formula>$I$1&lt;39</formula>
    </cfRule>
  </conditionalFormatting>
  <conditionalFormatting sqref="AX50">
    <cfRule type="expression" dxfId="1379" priority="165">
      <formula>$I$1&lt;40</formula>
    </cfRule>
  </conditionalFormatting>
  <conditionalFormatting sqref="AY50">
    <cfRule type="expression" dxfId="1378" priority="164">
      <formula>$I$1&lt;41</formula>
    </cfRule>
  </conditionalFormatting>
  <conditionalFormatting sqref="AZ50">
    <cfRule type="expression" dxfId="1377" priority="163">
      <formula>$I$1&lt;42</formula>
    </cfRule>
  </conditionalFormatting>
  <conditionalFormatting sqref="BA50">
    <cfRule type="expression" dxfId="1376" priority="162">
      <formula>$I$1&lt;43</formula>
    </cfRule>
  </conditionalFormatting>
  <conditionalFormatting sqref="BB50">
    <cfRule type="expression" dxfId="1375" priority="161">
      <formula>$I$1&lt;44</formula>
    </cfRule>
  </conditionalFormatting>
  <conditionalFormatting sqref="BC50">
    <cfRule type="expression" dxfId="1374" priority="160">
      <formula>$I$1&lt;45</formula>
    </cfRule>
  </conditionalFormatting>
  <conditionalFormatting sqref="BD50">
    <cfRule type="expression" dxfId="1373" priority="159">
      <formula>$I$1&lt;46</formula>
    </cfRule>
  </conditionalFormatting>
  <conditionalFormatting sqref="BE50">
    <cfRule type="expression" dxfId="1372" priority="158">
      <formula>$I$1&lt;47</formula>
    </cfRule>
  </conditionalFormatting>
  <conditionalFormatting sqref="BF50">
    <cfRule type="expression" dxfId="1371" priority="157">
      <formula>$I$1&lt;48</formula>
    </cfRule>
  </conditionalFormatting>
  <conditionalFormatting sqref="BG50">
    <cfRule type="expression" dxfId="1370" priority="156">
      <formula>$I$1&lt;49</formula>
    </cfRule>
  </conditionalFormatting>
  <conditionalFormatting sqref="BH50">
    <cfRule type="expression" dxfId="1369" priority="155">
      <formula>$I$1&lt;50</formula>
    </cfRule>
  </conditionalFormatting>
  <conditionalFormatting sqref="BI50">
    <cfRule type="expression" dxfId="1368" priority="154">
      <formula>$I$1&lt;51</formula>
    </cfRule>
  </conditionalFormatting>
  <conditionalFormatting sqref="BJ50">
    <cfRule type="expression" dxfId="1367" priority="153">
      <formula>$I$1&lt;52</formula>
    </cfRule>
  </conditionalFormatting>
  <conditionalFormatting sqref="BK50">
    <cfRule type="expression" dxfId="1366" priority="152">
      <formula>$I$1&lt;53</formula>
    </cfRule>
  </conditionalFormatting>
  <conditionalFormatting sqref="BL50">
    <cfRule type="expression" dxfId="1365" priority="151">
      <formula>$I$1&lt;54</formula>
    </cfRule>
  </conditionalFormatting>
  <conditionalFormatting sqref="BM50">
    <cfRule type="expression" dxfId="1364" priority="150">
      <formula>$I$1&lt;55</formula>
    </cfRule>
  </conditionalFormatting>
  <conditionalFormatting sqref="BN50">
    <cfRule type="expression" dxfId="1363" priority="149">
      <formula>$I$1&lt;56</formula>
    </cfRule>
  </conditionalFormatting>
  <conditionalFormatting sqref="BO50">
    <cfRule type="expression" dxfId="1362" priority="148">
      <formula>$I$1&lt;57</formula>
    </cfRule>
  </conditionalFormatting>
  <conditionalFormatting sqref="BP50">
    <cfRule type="expression" dxfId="1361" priority="147">
      <formula>$I$1&lt;58</formula>
    </cfRule>
  </conditionalFormatting>
  <conditionalFormatting sqref="BQ50">
    <cfRule type="expression" dxfId="1360" priority="146">
      <formula>$I$1&lt;59</formula>
    </cfRule>
  </conditionalFormatting>
  <conditionalFormatting sqref="BR50">
    <cfRule type="expression" dxfId="1359" priority="145">
      <formula>$I$1&lt;60</formula>
    </cfRule>
  </conditionalFormatting>
  <conditionalFormatting sqref="BS50">
    <cfRule type="expression" dxfId="1358" priority="144">
      <formula>$I$1&lt;61</formula>
    </cfRule>
  </conditionalFormatting>
  <conditionalFormatting sqref="BT50">
    <cfRule type="expression" dxfId="1357" priority="143">
      <formula>$I$1&lt;62</formula>
    </cfRule>
  </conditionalFormatting>
  <conditionalFormatting sqref="BU50">
    <cfRule type="expression" dxfId="1356" priority="142">
      <formula>$I$1&lt;63</formula>
    </cfRule>
  </conditionalFormatting>
  <conditionalFormatting sqref="BV50">
    <cfRule type="expression" dxfId="1355" priority="141">
      <formula>$I$1&lt;64</formula>
    </cfRule>
  </conditionalFormatting>
  <conditionalFormatting sqref="BW50">
    <cfRule type="expression" dxfId="1354" priority="140">
      <formula>$I$1&lt;65</formula>
    </cfRule>
  </conditionalFormatting>
  <conditionalFormatting sqref="BX50">
    <cfRule type="expression" dxfId="1353" priority="139">
      <formula>$I$1&lt;66</formula>
    </cfRule>
  </conditionalFormatting>
  <conditionalFormatting sqref="BY50">
    <cfRule type="expression" dxfId="1352" priority="138">
      <formula>$I$1&lt;67</formula>
    </cfRule>
  </conditionalFormatting>
  <conditionalFormatting sqref="BZ50">
    <cfRule type="expression" dxfId="1351" priority="137">
      <formula>$I$1&lt;68</formula>
    </cfRule>
  </conditionalFormatting>
  <conditionalFormatting sqref="CA50">
    <cfRule type="expression" dxfId="1350" priority="136">
      <formula>$I$1&lt;69</formula>
    </cfRule>
  </conditionalFormatting>
  <conditionalFormatting sqref="CB50">
    <cfRule type="expression" dxfId="1349" priority="135">
      <formula>$I$1&lt;70</formula>
    </cfRule>
  </conditionalFormatting>
  <conditionalFormatting sqref="CC50">
    <cfRule type="expression" dxfId="1348" priority="134">
      <formula>$I$1&lt;71</formula>
    </cfRule>
  </conditionalFormatting>
  <conditionalFormatting sqref="CD50">
    <cfRule type="expression" dxfId="1347" priority="133">
      <formula>$I$1&lt;72</formula>
    </cfRule>
  </conditionalFormatting>
  <conditionalFormatting sqref="CE50">
    <cfRule type="expression" dxfId="1346" priority="132">
      <formula>$I$1&lt;73</formula>
    </cfRule>
  </conditionalFormatting>
  <conditionalFormatting sqref="CF50">
    <cfRule type="expression" dxfId="1345" priority="131">
      <formula>$I$1&lt;74</formula>
    </cfRule>
  </conditionalFormatting>
  <conditionalFormatting sqref="CG50">
    <cfRule type="expression" dxfId="1344" priority="130">
      <formula>$I$1&lt;75</formula>
    </cfRule>
  </conditionalFormatting>
  <conditionalFormatting sqref="CH50">
    <cfRule type="expression" dxfId="1343" priority="129">
      <formula>$I$1&lt;76</formula>
    </cfRule>
  </conditionalFormatting>
  <conditionalFormatting sqref="CI50">
    <cfRule type="expression" dxfId="1342" priority="128">
      <formula>$I$1&lt;77</formula>
    </cfRule>
  </conditionalFormatting>
  <conditionalFormatting sqref="CJ50">
    <cfRule type="expression" dxfId="1341" priority="127">
      <formula>$I$1&lt;78</formula>
    </cfRule>
  </conditionalFormatting>
  <conditionalFormatting sqref="CK50">
    <cfRule type="expression" dxfId="1340" priority="126">
      <formula>$I$1&lt;79</formula>
    </cfRule>
  </conditionalFormatting>
  <conditionalFormatting sqref="CL50">
    <cfRule type="expression" dxfId="1339" priority="125">
      <formula>$I$1&lt;80</formula>
    </cfRule>
  </conditionalFormatting>
  <conditionalFormatting sqref="CM50">
    <cfRule type="expression" dxfId="1338" priority="124">
      <formula>$I$1&lt;81</formula>
    </cfRule>
  </conditionalFormatting>
  <conditionalFormatting sqref="CN50">
    <cfRule type="expression" dxfId="1337" priority="123">
      <formula>$I$1&lt;82</formula>
    </cfRule>
  </conditionalFormatting>
  <conditionalFormatting sqref="CO50">
    <cfRule type="expression" dxfId="1336" priority="122">
      <formula>$I$1&lt;83</formula>
    </cfRule>
  </conditionalFormatting>
  <conditionalFormatting sqref="CP50">
    <cfRule type="expression" dxfId="1335" priority="121">
      <formula>$I$1&lt;84</formula>
    </cfRule>
  </conditionalFormatting>
  <conditionalFormatting sqref="CQ50">
    <cfRule type="expression" dxfId="1334" priority="120">
      <formula>$I$1&lt;85</formula>
    </cfRule>
  </conditionalFormatting>
  <conditionalFormatting sqref="CR50">
    <cfRule type="expression" dxfId="1333" priority="119">
      <formula>$I$1&lt;86</formula>
    </cfRule>
  </conditionalFormatting>
  <conditionalFormatting sqref="CS50">
    <cfRule type="expression" dxfId="1332" priority="118">
      <formula>$I$1&lt;87</formula>
    </cfRule>
  </conditionalFormatting>
  <conditionalFormatting sqref="CT50">
    <cfRule type="expression" dxfId="1331" priority="117">
      <formula>$I$1&lt;88</formula>
    </cfRule>
  </conditionalFormatting>
  <conditionalFormatting sqref="CU50">
    <cfRule type="expression" dxfId="1330" priority="116">
      <formula>$I$1&lt;89</formula>
    </cfRule>
  </conditionalFormatting>
  <conditionalFormatting sqref="CV50">
    <cfRule type="expression" dxfId="1329" priority="115">
      <formula>$I$1&lt;90</formula>
    </cfRule>
  </conditionalFormatting>
  <conditionalFormatting sqref="CW50">
    <cfRule type="expression" dxfId="1328" priority="114">
      <formula>$I$1&lt;91</formula>
    </cfRule>
  </conditionalFormatting>
  <conditionalFormatting sqref="CX50">
    <cfRule type="expression" dxfId="1327" priority="113">
      <formula>$I$1&lt;92</formula>
    </cfRule>
  </conditionalFormatting>
  <conditionalFormatting sqref="CY50">
    <cfRule type="expression" dxfId="1326" priority="112">
      <formula>$I$1&lt;93</formula>
    </cfRule>
  </conditionalFormatting>
  <conditionalFormatting sqref="CZ50">
    <cfRule type="expression" dxfId="1325" priority="111">
      <formula>$I$1&lt;94</formula>
    </cfRule>
  </conditionalFormatting>
  <conditionalFormatting sqref="DA50">
    <cfRule type="expression" dxfId="1324" priority="110">
      <formula>$I$1&lt;95</formula>
    </cfRule>
  </conditionalFormatting>
  <conditionalFormatting sqref="DB50">
    <cfRule type="expression" dxfId="1323" priority="109">
      <formula>$I$1&lt;96</formula>
    </cfRule>
  </conditionalFormatting>
  <conditionalFormatting sqref="DC50">
    <cfRule type="expression" dxfId="1322" priority="108">
      <formula>$I$1&lt;97</formula>
    </cfRule>
  </conditionalFormatting>
  <conditionalFormatting sqref="DD50">
    <cfRule type="expression" dxfId="1321" priority="107">
      <formula>$I$1&lt;98</formula>
    </cfRule>
  </conditionalFormatting>
  <conditionalFormatting sqref="DE50">
    <cfRule type="expression" dxfId="1320" priority="106">
      <formula>$I$1&lt;99</formula>
    </cfRule>
  </conditionalFormatting>
  <conditionalFormatting sqref="DF50">
    <cfRule type="expression" dxfId="1319" priority="105">
      <formula>$I$1&lt;100</formula>
    </cfRule>
  </conditionalFormatting>
  <conditionalFormatting sqref="K67:DF67">
    <cfRule type="expression" dxfId="1318" priority="3">
      <formula>$I$1="Select here"</formula>
    </cfRule>
  </conditionalFormatting>
  <conditionalFormatting sqref="K67:DF67">
    <cfRule type="expression" dxfId="1317" priority="103">
      <formula>$I$1&lt;1</formula>
    </cfRule>
  </conditionalFormatting>
  <conditionalFormatting sqref="L67">
    <cfRule type="expression" dxfId="1316" priority="102">
      <formula>$I$1&lt;2</formula>
    </cfRule>
  </conditionalFormatting>
  <conditionalFormatting sqref="M67">
    <cfRule type="expression" dxfId="1315" priority="101">
      <formula>$I$1&lt;3</formula>
    </cfRule>
  </conditionalFormatting>
  <conditionalFormatting sqref="N67">
    <cfRule type="expression" dxfId="1314" priority="100">
      <formula>$I$1&lt;4</formula>
    </cfRule>
  </conditionalFormatting>
  <conditionalFormatting sqref="O67">
    <cfRule type="expression" dxfId="1313" priority="99">
      <formula>$I$1&lt;5</formula>
    </cfRule>
  </conditionalFormatting>
  <conditionalFormatting sqref="P67">
    <cfRule type="expression" dxfId="1312" priority="98">
      <formula>$I$1&lt;6</formula>
    </cfRule>
  </conditionalFormatting>
  <conditionalFormatting sqref="Q67">
    <cfRule type="expression" dxfId="1311" priority="97">
      <formula>$I$1&lt;7</formula>
    </cfRule>
  </conditionalFormatting>
  <conditionalFormatting sqref="R67">
    <cfRule type="expression" dxfId="1310" priority="96">
      <formula>$I$1&lt;8</formula>
    </cfRule>
  </conditionalFormatting>
  <conditionalFormatting sqref="S67">
    <cfRule type="expression" dxfId="1309" priority="95">
      <formula>$I$1&lt;9</formula>
    </cfRule>
  </conditionalFormatting>
  <conditionalFormatting sqref="T67">
    <cfRule type="expression" dxfId="1308" priority="94">
      <formula>$I$1&lt;10</formula>
    </cfRule>
  </conditionalFormatting>
  <conditionalFormatting sqref="U67">
    <cfRule type="expression" dxfId="1307" priority="93">
      <formula>$I$1&lt;11</formula>
    </cfRule>
  </conditionalFormatting>
  <conditionalFormatting sqref="V67">
    <cfRule type="expression" dxfId="1306" priority="92">
      <formula>$I$1&lt;12</formula>
    </cfRule>
  </conditionalFormatting>
  <conditionalFormatting sqref="W67">
    <cfRule type="expression" dxfId="1305" priority="91">
      <formula>$I$1&lt;13</formula>
    </cfRule>
  </conditionalFormatting>
  <conditionalFormatting sqref="X67">
    <cfRule type="expression" dxfId="1304" priority="90">
      <formula>$I$1&lt;14</formula>
    </cfRule>
  </conditionalFormatting>
  <conditionalFormatting sqref="Y67">
    <cfRule type="expression" dxfId="1303" priority="89">
      <formula>$I$1&lt;15</formula>
    </cfRule>
  </conditionalFormatting>
  <conditionalFormatting sqref="Z67">
    <cfRule type="expression" dxfId="1302" priority="88">
      <formula>$I$1&lt;16</formula>
    </cfRule>
  </conditionalFormatting>
  <conditionalFormatting sqref="AA67">
    <cfRule type="expression" dxfId="1301" priority="87">
      <formula>$I$1&lt;17</formula>
    </cfRule>
  </conditionalFormatting>
  <conditionalFormatting sqref="AB67">
    <cfRule type="expression" dxfId="1300" priority="86">
      <formula>$I$1&lt;18</formula>
    </cfRule>
  </conditionalFormatting>
  <conditionalFormatting sqref="AC67">
    <cfRule type="expression" dxfId="1299" priority="85">
      <formula>$I$1&lt;19</formula>
    </cfRule>
  </conditionalFormatting>
  <conditionalFormatting sqref="AD67">
    <cfRule type="expression" dxfId="1298" priority="84">
      <formula>$I$1&lt;20</formula>
    </cfRule>
  </conditionalFormatting>
  <conditionalFormatting sqref="AE67">
    <cfRule type="expression" dxfId="1297" priority="83">
      <formula>$I$1&lt;21</formula>
    </cfRule>
  </conditionalFormatting>
  <conditionalFormatting sqref="AF67">
    <cfRule type="expression" dxfId="1296" priority="82">
      <formula>$I$1&lt;22</formula>
    </cfRule>
  </conditionalFormatting>
  <conditionalFormatting sqref="AG67">
    <cfRule type="expression" dxfId="1295" priority="81">
      <formula>$I$1&lt;23</formula>
    </cfRule>
  </conditionalFormatting>
  <conditionalFormatting sqref="AH67">
    <cfRule type="expression" dxfId="1294" priority="80">
      <formula>$I$1&lt;24</formula>
    </cfRule>
  </conditionalFormatting>
  <conditionalFormatting sqref="AI67">
    <cfRule type="expression" dxfId="1293" priority="79">
      <formula>$I$1&lt;25</formula>
    </cfRule>
  </conditionalFormatting>
  <conditionalFormatting sqref="AJ67">
    <cfRule type="expression" dxfId="1292" priority="78">
      <formula>$I$1&lt;26</formula>
    </cfRule>
  </conditionalFormatting>
  <conditionalFormatting sqref="AK67">
    <cfRule type="expression" dxfId="1291" priority="77">
      <formula>$I$1&lt;27</formula>
    </cfRule>
  </conditionalFormatting>
  <conditionalFormatting sqref="AL67">
    <cfRule type="expression" dxfId="1290" priority="76">
      <formula>$I$1&lt;28</formula>
    </cfRule>
  </conditionalFormatting>
  <conditionalFormatting sqref="AM67">
    <cfRule type="expression" dxfId="1289" priority="75">
      <formula>$I$1&lt;29</formula>
    </cfRule>
  </conditionalFormatting>
  <conditionalFormatting sqref="AN67">
    <cfRule type="expression" dxfId="1288" priority="74">
      <formula>$I$1&lt;30</formula>
    </cfRule>
  </conditionalFormatting>
  <conditionalFormatting sqref="AO67">
    <cfRule type="expression" dxfId="1287" priority="73">
      <formula>$I$1&lt;31</formula>
    </cfRule>
  </conditionalFormatting>
  <conditionalFormatting sqref="AP67">
    <cfRule type="expression" dxfId="1286" priority="72">
      <formula>$I$1&lt;32</formula>
    </cfRule>
  </conditionalFormatting>
  <conditionalFormatting sqref="AQ67">
    <cfRule type="expression" dxfId="1285" priority="71">
      <formula>$I$1&lt;33</formula>
    </cfRule>
  </conditionalFormatting>
  <conditionalFormatting sqref="AR67">
    <cfRule type="expression" dxfId="1284" priority="70">
      <formula>$I$1&lt;34</formula>
    </cfRule>
  </conditionalFormatting>
  <conditionalFormatting sqref="AS67">
    <cfRule type="expression" dxfId="1283" priority="69">
      <formula>$I$1&lt;35</formula>
    </cfRule>
  </conditionalFormatting>
  <conditionalFormatting sqref="AT67">
    <cfRule type="expression" dxfId="1282" priority="68">
      <formula>$I$1&lt;36</formula>
    </cfRule>
  </conditionalFormatting>
  <conditionalFormatting sqref="AU67">
    <cfRule type="expression" dxfId="1281" priority="67">
      <formula>$I$1&lt;37</formula>
    </cfRule>
  </conditionalFormatting>
  <conditionalFormatting sqref="AV67">
    <cfRule type="expression" dxfId="1280" priority="66">
      <formula>$I$1&lt;38</formula>
    </cfRule>
  </conditionalFormatting>
  <conditionalFormatting sqref="AW67">
    <cfRule type="expression" dxfId="1279" priority="65">
      <formula>$I$1&lt;39</formula>
    </cfRule>
  </conditionalFormatting>
  <conditionalFormatting sqref="AX67">
    <cfRule type="expression" dxfId="1278" priority="64">
      <formula>$I$1&lt;40</formula>
    </cfRule>
  </conditionalFormatting>
  <conditionalFormatting sqref="AY67">
    <cfRule type="expression" dxfId="1277" priority="63">
      <formula>$I$1&lt;41</formula>
    </cfRule>
  </conditionalFormatting>
  <conditionalFormatting sqref="AZ67">
    <cfRule type="expression" dxfId="1276" priority="62">
      <formula>$I$1&lt;42</formula>
    </cfRule>
  </conditionalFormatting>
  <conditionalFormatting sqref="BA67">
    <cfRule type="expression" dxfId="1275" priority="61">
      <formula>$I$1&lt;43</formula>
    </cfRule>
  </conditionalFormatting>
  <conditionalFormatting sqref="BB67">
    <cfRule type="expression" dxfId="1274" priority="60">
      <formula>$I$1&lt;44</formula>
    </cfRule>
  </conditionalFormatting>
  <conditionalFormatting sqref="BC67">
    <cfRule type="expression" dxfId="1273" priority="59">
      <formula>$I$1&lt;45</formula>
    </cfRule>
  </conditionalFormatting>
  <conditionalFormatting sqref="BD67">
    <cfRule type="expression" dxfId="1272" priority="58">
      <formula>$I$1&lt;46</formula>
    </cfRule>
  </conditionalFormatting>
  <conditionalFormatting sqref="BE67">
    <cfRule type="expression" dxfId="1271" priority="57">
      <formula>$I$1&lt;47</formula>
    </cfRule>
  </conditionalFormatting>
  <conditionalFormatting sqref="BF67">
    <cfRule type="expression" dxfId="1270" priority="56">
      <formula>$I$1&lt;48</formula>
    </cfRule>
  </conditionalFormatting>
  <conditionalFormatting sqref="BG67">
    <cfRule type="expression" dxfId="1269" priority="55">
      <formula>$I$1&lt;49</formula>
    </cfRule>
  </conditionalFormatting>
  <conditionalFormatting sqref="BH67">
    <cfRule type="expression" dxfId="1268" priority="54">
      <formula>$I$1&lt;50</formula>
    </cfRule>
  </conditionalFormatting>
  <conditionalFormatting sqref="BI67">
    <cfRule type="expression" dxfId="1267" priority="53">
      <formula>$I$1&lt;51</formula>
    </cfRule>
  </conditionalFormatting>
  <conditionalFormatting sqref="BJ67">
    <cfRule type="expression" dxfId="1266" priority="52">
      <formula>$I$1&lt;52</formula>
    </cfRule>
  </conditionalFormatting>
  <conditionalFormatting sqref="BK67">
    <cfRule type="expression" dxfId="1265" priority="51">
      <formula>$I$1&lt;53</formula>
    </cfRule>
  </conditionalFormatting>
  <conditionalFormatting sqref="BL67">
    <cfRule type="expression" dxfId="1264" priority="50">
      <formula>$I$1&lt;54</formula>
    </cfRule>
  </conditionalFormatting>
  <conditionalFormatting sqref="BM67">
    <cfRule type="expression" dxfId="1263" priority="49">
      <formula>$I$1&lt;55</formula>
    </cfRule>
  </conditionalFormatting>
  <conditionalFormatting sqref="BN67">
    <cfRule type="expression" dxfId="1262" priority="48">
      <formula>$I$1&lt;56</formula>
    </cfRule>
  </conditionalFormatting>
  <conditionalFormatting sqref="BO67">
    <cfRule type="expression" dxfId="1261" priority="47">
      <formula>$I$1&lt;57</formula>
    </cfRule>
  </conditionalFormatting>
  <conditionalFormatting sqref="BP67">
    <cfRule type="expression" dxfId="1260" priority="46">
      <formula>$I$1&lt;58</formula>
    </cfRule>
  </conditionalFormatting>
  <conditionalFormatting sqref="BQ67">
    <cfRule type="expression" dxfId="1259" priority="45">
      <formula>$I$1&lt;59</formula>
    </cfRule>
  </conditionalFormatting>
  <conditionalFormatting sqref="BR67">
    <cfRule type="expression" dxfId="1258" priority="44">
      <formula>$I$1&lt;60</formula>
    </cfRule>
  </conditionalFormatting>
  <conditionalFormatting sqref="BS67">
    <cfRule type="expression" dxfId="1257" priority="43">
      <formula>$I$1&lt;61</formula>
    </cfRule>
  </conditionalFormatting>
  <conditionalFormatting sqref="BT67">
    <cfRule type="expression" dxfId="1256" priority="42">
      <formula>$I$1&lt;62</formula>
    </cfRule>
  </conditionalFormatting>
  <conditionalFormatting sqref="BU67">
    <cfRule type="expression" dxfId="1255" priority="41">
      <formula>$I$1&lt;63</formula>
    </cfRule>
  </conditionalFormatting>
  <conditionalFormatting sqref="BV67">
    <cfRule type="expression" dxfId="1254" priority="40">
      <formula>$I$1&lt;64</formula>
    </cfRule>
  </conditionalFormatting>
  <conditionalFormatting sqref="BW67">
    <cfRule type="expression" dxfId="1253" priority="39">
      <formula>$I$1&lt;65</formula>
    </cfRule>
  </conditionalFormatting>
  <conditionalFormatting sqref="BX67">
    <cfRule type="expression" dxfId="1252" priority="38">
      <formula>$I$1&lt;66</formula>
    </cfRule>
  </conditionalFormatting>
  <conditionalFormatting sqref="BY67">
    <cfRule type="expression" dxfId="1251" priority="37">
      <formula>$I$1&lt;67</formula>
    </cfRule>
  </conditionalFormatting>
  <conditionalFormatting sqref="BZ67">
    <cfRule type="expression" dxfId="1250" priority="36">
      <formula>$I$1&lt;68</formula>
    </cfRule>
  </conditionalFormatting>
  <conditionalFormatting sqref="CA67">
    <cfRule type="expression" dxfId="1249" priority="35">
      <formula>$I$1&lt;69</formula>
    </cfRule>
  </conditionalFormatting>
  <conditionalFormatting sqref="CB67">
    <cfRule type="expression" dxfId="1248" priority="34">
      <formula>$I$1&lt;70</formula>
    </cfRule>
  </conditionalFormatting>
  <conditionalFormatting sqref="CC67">
    <cfRule type="expression" dxfId="1247" priority="33">
      <formula>$I$1&lt;71</formula>
    </cfRule>
  </conditionalFormatting>
  <conditionalFormatting sqref="CD67">
    <cfRule type="expression" dxfId="1246" priority="32">
      <formula>$I$1&lt;72</formula>
    </cfRule>
  </conditionalFormatting>
  <conditionalFormatting sqref="CE67">
    <cfRule type="expression" dxfId="1245" priority="31">
      <formula>$I$1&lt;73</formula>
    </cfRule>
  </conditionalFormatting>
  <conditionalFormatting sqref="CF67">
    <cfRule type="expression" dxfId="1244" priority="30">
      <formula>$I$1&lt;74</formula>
    </cfRule>
  </conditionalFormatting>
  <conditionalFormatting sqref="CG67">
    <cfRule type="expression" dxfId="1243" priority="29">
      <formula>$I$1&lt;75</formula>
    </cfRule>
  </conditionalFormatting>
  <conditionalFormatting sqref="CH67">
    <cfRule type="expression" dxfId="1242" priority="28">
      <formula>$I$1&lt;76</formula>
    </cfRule>
  </conditionalFormatting>
  <conditionalFormatting sqref="CI67">
    <cfRule type="expression" dxfId="1241" priority="27">
      <formula>$I$1&lt;77</formula>
    </cfRule>
  </conditionalFormatting>
  <conditionalFormatting sqref="CJ67">
    <cfRule type="expression" dxfId="1240" priority="26">
      <formula>$I$1&lt;78</formula>
    </cfRule>
  </conditionalFormatting>
  <conditionalFormatting sqref="CK67">
    <cfRule type="expression" dxfId="1239" priority="25">
      <formula>$I$1&lt;79</formula>
    </cfRule>
  </conditionalFormatting>
  <conditionalFormatting sqref="CL67">
    <cfRule type="expression" dxfId="1238" priority="24">
      <formula>$I$1&lt;80</formula>
    </cfRule>
  </conditionalFormatting>
  <conditionalFormatting sqref="CM67">
    <cfRule type="expression" dxfId="1237" priority="23">
      <formula>$I$1&lt;81</formula>
    </cfRule>
  </conditionalFormatting>
  <conditionalFormatting sqref="CN67">
    <cfRule type="expression" dxfId="1236" priority="22">
      <formula>$I$1&lt;82</formula>
    </cfRule>
  </conditionalFormatting>
  <conditionalFormatting sqref="CO67">
    <cfRule type="expression" dxfId="1235" priority="21">
      <formula>$I$1&lt;83</formula>
    </cfRule>
  </conditionalFormatting>
  <conditionalFormatting sqref="CP67">
    <cfRule type="expression" dxfId="1234" priority="20">
      <formula>$I$1&lt;84</formula>
    </cfRule>
  </conditionalFormatting>
  <conditionalFormatting sqref="CQ67">
    <cfRule type="expression" dxfId="1233" priority="19">
      <formula>$I$1&lt;85</formula>
    </cfRule>
  </conditionalFormatting>
  <conditionalFormatting sqref="CR67">
    <cfRule type="expression" dxfId="1232" priority="18">
      <formula>$I$1&lt;86</formula>
    </cfRule>
  </conditionalFormatting>
  <conditionalFormatting sqref="CS67">
    <cfRule type="expression" dxfId="1231" priority="17">
      <formula>$I$1&lt;87</formula>
    </cfRule>
  </conditionalFormatting>
  <conditionalFormatting sqref="CT67">
    <cfRule type="expression" dxfId="1230" priority="16">
      <formula>$I$1&lt;88</formula>
    </cfRule>
  </conditionalFormatting>
  <conditionalFormatting sqref="CU67">
    <cfRule type="expression" dxfId="1229" priority="15">
      <formula>$I$1&lt;89</formula>
    </cfRule>
  </conditionalFormatting>
  <conditionalFormatting sqref="CV67">
    <cfRule type="expression" dxfId="1228" priority="14">
      <formula>$I$1&lt;90</formula>
    </cfRule>
  </conditionalFormatting>
  <conditionalFormatting sqref="CW67">
    <cfRule type="expression" dxfId="1227" priority="13">
      <formula>$I$1&lt;91</formula>
    </cfRule>
  </conditionalFormatting>
  <conditionalFormatting sqref="CX67">
    <cfRule type="expression" dxfId="1226" priority="12">
      <formula>$I$1&lt;92</formula>
    </cfRule>
  </conditionalFormatting>
  <conditionalFormatting sqref="CY67">
    <cfRule type="expression" dxfId="1225" priority="11">
      <formula>$I$1&lt;93</formula>
    </cfRule>
  </conditionalFormatting>
  <conditionalFormatting sqref="CZ67">
    <cfRule type="expression" dxfId="1224" priority="10">
      <formula>$I$1&lt;94</formula>
    </cfRule>
  </conditionalFormatting>
  <conditionalFormatting sqref="DA67">
    <cfRule type="expression" dxfId="1223" priority="9">
      <formula>$I$1&lt;95</formula>
    </cfRule>
  </conditionalFormatting>
  <conditionalFormatting sqref="DB67">
    <cfRule type="expression" dxfId="1222" priority="8">
      <formula>$I$1&lt;96</formula>
    </cfRule>
  </conditionalFormatting>
  <conditionalFormatting sqref="DC67">
    <cfRule type="expression" dxfId="1221" priority="7">
      <formula>$I$1&lt;97</formula>
    </cfRule>
  </conditionalFormatting>
  <conditionalFormatting sqref="DD67">
    <cfRule type="expression" dxfId="1220" priority="6">
      <formula>$I$1&lt;98</formula>
    </cfRule>
  </conditionalFormatting>
  <conditionalFormatting sqref="DE67">
    <cfRule type="expression" dxfId="1219" priority="5">
      <formula>$I$1&lt;99</formula>
    </cfRule>
  </conditionalFormatting>
  <conditionalFormatting sqref="DF67">
    <cfRule type="expression" dxfId="1218" priority="4">
      <formula>$I$1&lt;100</formula>
    </cfRule>
  </conditionalFormatting>
  <conditionalFormatting sqref="I37">
    <cfRule type="expression" dxfId="1217" priority="1">
      <formula>$I$1="Select here"</formula>
    </cfRule>
  </conditionalFormatting>
  <conditionalFormatting sqref="I37">
    <cfRule type="expression" dxfId="1216" priority="2">
      <formula>$I$1&lt;1</formula>
    </cfRule>
  </conditionalFormatting>
  <dataValidations count="9">
    <dataValidation type="list" allowBlank="1" showInputMessage="1" showErrorMessage="1" sqref="F33 F35 F42 F37 F39" xr:uid="{00000000-0002-0000-0400-000000000000}">
      <formula1>$G$31:$G$32</formula1>
    </dataValidation>
    <dataValidation type="list" allowBlank="1" showInputMessage="1" showErrorMessage="1" sqref="K18:DF18" xr:uid="{00000000-0002-0000-0400-000002000000}">
      <formula1>$F$17:$F$20</formula1>
    </dataValidation>
    <dataValidation type="decimal" operator="lessThanOrEqual" allowBlank="1" showInputMessage="1" showErrorMessage="1" sqref="F27 K37:DF37 K50:DF50" xr:uid="{00000000-0002-0000-0400-000004000000}">
      <formula1>100</formula1>
    </dataValidation>
    <dataValidation type="list" operator="lessThanOrEqual" allowBlank="1" showInputMessage="1" showErrorMessage="1" sqref="K27:DF27" xr:uid="{58437C1C-669C-483A-A432-B097B577E2B7}">
      <formula1>$H$25:$H$29</formula1>
    </dataValidation>
    <dataValidation type="list" allowBlank="1" showInputMessage="1" showErrorMessage="1" sqref="I62" xr:uid="{CE11A238-A55F-44FB-A7D3-1F3168D4342A}">
      <formula1>$F$59:$F$62</formula1>
    </dataValidation>
    <dataValidation type="list" allowBlank="1" showInputMessage="1" showErrorMessage="1" sqref="F48:F50" xr:uid="{66F9E421-44A6-48B1-A6D3-7304A705536F}">
      <formula1>$B$94:$B$96</formula1>
    </dataValidation>
    <dataValidation type="list" allowBlank="1" showInputMessage="1" showErrorMessage="1" sqref="F51" xr:uid="{00000000-0002-0000-0400-000006000000}">
      <formula1>$B$97:$B$99</formula1>
    </dataValidation>
    <dataValidation type="list" allowBlank="1" showInputMessage="1" showErrorMessage="1" sqref="K10:DF10" xr:uid="{80809C67-764F-421B-AB6D-D9CCA453DCC5}">
      <formula1>$G$9:$G$13</formula1>
    </dataValidation>
    <dataValidation type="list" allowBlank="1" showInputMessage="1" showErrorMessage="1" sqref="F54" xr:uid="{69A55F90-6FAA-4582-BE84-7552F5D24569}">
      <formula1>$C$101:$C$103</formula1>
    </dataValidation>
  </dataValidations>
  <printOptions horizontalCentered="1" verticalCentered="1"/>
  <pageMargins left="0.70000000000000007" right="0.70000000000000007" top="0.75000000000000011" bottom="0.75000000000000011" header="0.30000000000000004" footer="0.30000000000000004"/>
  <pageSetup paperSize="9" scale="30" orientation="portrait" horizontalDpi="4294967292" verticalDpi="4294967292" r:id="rId1"/>
  <ignoredErrors>
    <ignoredError sqref="K37:L37 M37 K50:L50 M50:U50 V50:W50 X50:DF50 I37"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DR114"/>
  <sheetViews>
    <sheetView zoomScale="50" zoomScaleNormal="50" zoomScalePageLayoutView="80" workbookViewId="0">
      <pane ySplit="4" topLeftCell="A62" activePane="bottomLeft" state="frozen"/>
      <selection activeCell="C33" sqref="C33"/>
      <selection pane="bottomLeft" activeCell="I68" sqref="I68"/>
    </sheetView>
  </sheetViews>
  <sheetFormatPr defaultColWidth="10.796875" defaultRowHeight="15.6"/>
  <cols>
    <col min="1" max="1" width="3.09765625" style="409" customWidth="1"/>
    <col min="2" max="2" width="11.59765625" style="409" customWidth="1"/>
    <col min="3" max="3" width="31.5" style="409" customWidth="1"/>
    <col min="4" max="4" width="7.796875" style="409" customWidth="1"/>
    <col min="5" max="5" width="78.59765625" style="409" customWidth="1"/>
    <col min="6" max="6" width="15.59765625" style="409" customWidth="1"/>
    <col min="7" max="8" width="1.59765625" style="409" customWidth="1"/>
    <col min="9" max="9" width="15.59765625" style="410" customWidth="1"/>
    <col min="10" max="10" width="4.59765625" style="409" customWidth="1"/>
    <col min="11" max="109" width="9.5" style="409" customWidth="1"/>
    <col min="110" max="110" width="10.296875" style="409" customWidth="1"/>
    <col min="111" max="16384" width="10.796875" style="409"/>
  </cols>
  <sheetData>
    <row r="1" spans="1:110" ht="18" customHeight="1">
      <c r="A1" s="404"/>
      <c r="B1" s="404"/>
      <c r="C1" s="404"/>
      <c r="D1" s="649"/>
      <c r="E1" s="404"/>
      <c r="F1" s="404"/>
      <c r="G1" s="404"/>
      <c r="H1" s="404"/>
      <c r="I1" s="466">
        <f>Home!C17</f>
        <v>100</v>
      </c>
      <c r="J1" s="404"/>
    </row>
    <row r="2" spans="1:110" ht="34.049999999999997" customHeight="1">
      <c r="A2" s="404"/>
      <c r="B2" s="411"/>
      <c r="C2" s="840" t="s">
        <v>565</v>
      </c>
      <c r="D2" s="840"/>
      <c r="E2" s="840"/>
      <c r="F2" s="411"/>
      <c r="G2" s="404"/>
      <c r="H2" s="404"/>
      <c r="I2" s="399"/>
      <c r="J2" s="404"/>
    </row>
    <row r="3" spans="1:110" ht="34.049999999999997" customHeight="1" thickBot="1">
      <c r="A3" s="404"/>
      <c r="B3" s="404"/>
      <c r="C3" s="404"/>
      <c r="D3" s="404"/>
      <c r="E3" s="404"/>
      <c r="F3" s="404"/>
      <c r="G3" s="404"/>
      <c r="H3" s="404"/>
      <c r="I3" s="399"/>
      <c r="J3" s="404"/>
    </row>
    <row r="4" spans="1:110" ht="27" customHeight="1" thickBot="1">
      <c r="A4" s="404"/>
      <c r="B4" s="413" t="s">
        <v>81</v>
      </c>
      <c r="C4" s="832" t="s">
        <v>569</v>
      </c>
      <c r="D4" s="832"/>
      <c r="E4" s="832"/>
      <c r="F4" s="414"/>
      <c r="G4" s="400"/>
      <c r="H4" s="404"/>
      <c r="I4" s="399"/>
      <c r="J4" s="415"/>
      <c r="K4" s="416" t="str">
        <f>Home!M23</f>
        <v>UNIT 1</v>
      </c>
      <c r="L4" s="416" t="str">
        <f>Home!N23</f>
        <v>UNIT 2</v>
      </c>
      <c r="M4" s="416" t="str">
        <f>Home!O23</f>
        <v>UNIT 3</v>
      </c>
      <c r="N4" s="416" t="str">
        <f>Home!P23</f>
        <v>UNIT 4</v>
      </c>
      <c r="O4" s="416" t="str">
        <f>Home!Q23</f>
        <v>UNIT 5</v>
      </c>
      <c r="P4" s="416" t="str">
        <f>Home!R23</f>
        <v>UNIT 6</v>
      </c>
      <c r="Q4" s="416" t="str">
        <f>Home!S23</f>
        <v>UNIT 7</v>
      </c>
      <c r="R4" s="416" t="str">
        <f>Home!T23</f>
        <v>UNIT 8</v>
      </c>
      <c r="S4" s="416" t="str">
        <f>Home!U23</f>
        <v>UNIT 9</v>
      </c>
      <c r="T4" s="416" t="str">
        <f>Home!V23</f>
        <v>UNIT 10</v>
      </c>
      <c r="U4" s="416" t="str">
        <f>Home!W23</f>
        <v>UNIT 11</v>
      </c>
      <c r="V4" s="416" t="str">
        <f>Home!X23</f>
        <v>UNIT 12</v>
      </c>
      <c r="W4" s="416" t="str">
        <f>Home!Y23</f>
        <v>UNIT 13</v>
      </c>
      <c r="X4" s="416" t="str">
        <f>Home!Z23</f>
        <v>UNIT 14</v>
      </c>
      <c r="Y4" s="416" t="str">
        <f>Home!AA23</f>
        <v>UNIT 15</v>
      </c>
      <c r="Z4" s="416" t="str">
        <f>Home!AB23</f>
        <v>UNIT 16</v>
      </c>
      <c r="AA4" s="416" t="str">
        <f>Home!AC23</f>
        <v>UNIT 17</v>
      </c>
      <c r="AB4" s="416" t="str">
        <f>Home!AD23</f>
        <v>UNIT 18</v>
      </c>
      <c r="AC4" s="416" t="str">
        <f>Home!AE23</f>
        <v>UNIT 19</v>
      </c>
      <c r="AD4" s="416" t="str">
        <f>Home!AF23</f>
        <v>UNIT 20</v>
      </c>
      <c r="AE4" s="416" t="str">
        <f>Home!AG23</f>
        <v>UNIT 21</v>
      </c>
      <c r="AF4" s="416" t="str">
        <f>Home!AH23</f>
        <v>UNIT 22</v>
      </c>
      <c r="AG4" s="416" t="str">
        <f>Home!AI23</f>
        <v>UNIT 23</v>
      </c>
      <c r="AH4" s="416" t="str">
        <f>Home!AJ23</f>
        <v>UNIT 24</v>
      </c>
      <c r="AI4" s="416" t="str">
        <f>Home!AK23</f>
        <v>UNIT 25</v>
      </c>
      <c r="AJ4" s="416" t="str">
        <f>Home!AL23</f>
        <v>UNIT 26</v>
      </c>
      <c r="AK4" s="416" t="str">
        <f>Home!AM23</f>
        <v>UNIT 27</v>
      </c>
      <c r="AL4" s="416" t="str">
        <f>Home!AN23</f>
        <v>UNIT 28</v>
      </c>
      <c r="AM4" s="416" t="str">
        <f>Home!AO23</f>
        <v>UNIT 29</v>
      </c>
      <c r="AN4" s="416" t="str">
        <f>Home!AP23</f>
        <v>UNIT 30</v>
      </c>
      <c r="AO4" s="416" t="str">
        <f>Home!AQ23</f>
        <v>UNIT 31</v>
      </c>
      <c r="AP4" s="416" t="str">
        <f>Home!AR23</f>
        <v>UNIT 32</v>
      </c>
      <c r="AQ4" s="416" t="str">
        <f>Home!AS23</f>
        <v>UNIT 33</v>
      </c>
      <c r="AR4" s="416" t="str">
        <f>Home!AT23</f>
        <v>UNIT 34</v>
      </c>
      <c r="AS4" s="416" t="str">
        <f>Home!AU23</f>
        <v>UNIT 35</v>
      </c>
      <c r="AT4" s="416" t="str">
        <f>Home!AV23</f>
        <v>UNIT 36</v>
      </c>
      <c r="AU4" s="416" t="str">
        <f>Home!AW23</f>
        <v>UNIT 37</v>
      </c>
      <c r="AV4" s="416" t="str">
        <f>Home!AX23</f>
        <v>UNIT 38</v>
      </c>
      <c r="AW4" s="416" t="str">
        <f>Home!AY23</f>
        <v>UNIT 39</v>
      </c>
      <c r="AX4" s="416" t="str">
        <f>Home!AZ23</f>
        <v>UNIT 40</v>
      </c>
      <c r="AY4" s="416" t="str">
        <f>Home!BA23</f>
        <v>UNIT 41</v>
      </c>
      <c r="AZ4" s="416" t="str">
        <f>Home!BB23</f>
        <v>UNIT 42</v>
      </c>
      <c r="BA4" s="416" t="str">
        <f>Home!BC23</f>
        <v>UNIT 43</v>
      </c>
      <c r="BB4" s="416" t="str">
        <f>Home!BD23</f>
        <v>UNIT 44</v>
      </c>
      <c r="BC4" s="416" t="str">
        <f>Home!BE23</f>
        <v>UNIT 45</v>
      </c>
      <c r="BD4" s="416" t="str">
        <f>Home!BF23</f>
        <v>UNIT 46</v>
      </c>
      <c r="BE4" s="416" t="str">
        <f>Home!BG23</f>
        <v>UNIT 47</v>
      </c>
      <c r="BF4" s="416" t="str">
        <f>Home!BH23</f>
        <v>UNIT 48</v>
      </c>
      <c r="BG4" s="416" t="str">
        <f>Home!BI23</f>
        <v>UNIT 49</v>
      </c>
      <c r="BH4" s="416" t="str">
        <f>Home!BJ23</f>
        <v>UNIT 50</v>
      </c>
      <c r="BI4" s="416" t="str">
        <f>Home!BK23</f>
        <v>UNIT 51</v>
      </c>
      <c r="BJ4" s="416" t="str">
        <f>Home!BL23</f>
        <v>UNIT 52</v>
      </c>
      <c r="BK4" s="416" t="str">
        <f>Home!BM23</f>
        <v>UNIT 53</v>
      </c>
      <c r="BL4" s="416" t="str">
        <f>Home!BN23</f>
        <v>UNIT 54</v>
      </c>
      <c r="BM4" s="416" t="str">
        <f>Home!BO23</f>
        <v>UNIT 55</v>
      </c>
      <c r="BN4" s="416" t="str">
        <f>Home!BP23</f>
        <v>UNIT 56</v>
      </c>
      <c r="BO4" s="416" t="str">
        <f>Home!BQ23</f>
        <v>UNIT 57</v>
      </c>
      <c r="BP4" s="416" t="str">
        <f>Home!BR23</f>
        <v>UNIT 58</v>
      </c>
      <c r="BQ4" s="416" t="str">
        <f>Home!BS23</f>
        <v>UNIT 59</v>
      </c>
      <c r="BR4" s="416" t="str">
        <f>Home!BT23</f>
        <v>UNIT 60</v>
      </c>
      <c r="BS4" s="416" t="str">
        <f>Home!BU23</f>
        <v>UNIT 61</v>
      </c>
      <c r="BT4" s="416" t="str">
        <f>Home!BV23</f>
        <v>UNIT 62</v>
      </c>
      <c r="BU4" s="416" t="str">
        <f>Home!BW23</f>
        <v>UNIT 63</v>
      </c>
      <c r="BV4" s="416" t="str">
        <f>Home!BX23</f>
        <v>UNIT 64</v>
      </c>
      <c r="BW4" s="416" t="str">
        <f>Home!BY23</f>
        <v>UNIT 65</v>
      </c>
      <c r="BX4" s="416" t="str">
        <f>Home!BZ23</f>
        <v>UNIT 66</v>
      </c>
      <c r="BY4" s="416" t="str">
        <f>Home!CA23</f>
        <v>UNIT 67</v>
      </c>
      <c r="BZ4" s="416" t="str">
        <f>Home!CB23</f>
        <v>UNIT 68</v>
      </c>
      <c r="CA4" s="416" t="str">
        <f>Home!CC23</f>
        <v>UNIT 69</v>
      </c>
      <c r="CB4" s="416" t="str">
        <f>Home!CD23</f>
        <v>UNIT 70</v>
      </c>
      <c r="CC4" s="416" t="str">
        <f>Home!CE23</f>
        <v>UNIT 71</v>
      </c>
      <c r="CD4" s="416" t="str">
        <f>Home!CF23</f>
        <v>UNIT 72</v>
      </c>
      <c r="CE4" s="416" t="str">
        <f>Home!CG23</f>
        <v>UNIT 73</v>
      </c>
      <c r="CF4" s="416" t="str">
        <f>Home!CH23</f>
        <v>UNIT 74</v>
      </c>
      <c r="CG4" s="416" t="str">
        <f>Home!CI23</f>
        <v>UNIT 75</v>
      </c>
      <c r="CH4" s="416" t="str">
        <f>Home!CJ23</f>
        <v>UNIT 76</v>
      </c>
      <c r="CI4" s="416" t="str">
        <f>Home!CK23</f>
        <v>UNIT 77</v>
      </c>
      <c r="CJ4" s="416" t="str">
        <f>Home!CL23</f>
        <v>UNIT 78</v>
      </c>
      <c r="CK4" s="416" t="str">
        <f>Home!CM23</f>
        <v>UNIT 79</v>
      </c>
      <c r="CL4" s="416" t="str">
        <f>Home!CN23</f>
        <v>UNIT 80</v>
      </c>
      <c r="CM4" s="416" t="str">
        <f>Home!CO23</f>
        <v>UNIT 81</v>
      </c>
      <c r="CN4" s="416" t="str">
        <f>Home!CP23</f>
        <v>UNIT 82</v>
      </c>
      <c r="CO4" s="416" t="str">
        <f>Home!CQ23</f>
        <v>UNIT 83</v>
      </c>
      <c r="CP4" s="416" t="str">
        <f>Home!CR23</f>
        <v>UNIT 84</v>
      </c>
      <c r="CQ4" s="416" t="str">
        <f>Home!CS23</f>
        <v>UNIT 85</v>
      </c>
      <c r="CR4" s="416" t="str">
        <f>Home!CT23</f>
        <v>UNIT 86</v>
      </c>
      <c r="CS4" s="416" t="str">
        <f>Home!CU23</f>
        <v>UNIT 87</v>
      </c>
      <c r="CT4" s="416" t="str">
        <f>Home!CV23</f>
        <v>UNIT 88</v>
      </c>
      <c r="CU4" s="416" t="str">
        <f>Home!CW23</f>
        <v>UNIT 89</v>
      </c>
      <c r="CV4" s="416" t="str">
        <f>Home!CX23</f>
        <v>UNIT 90</v>
      </c>
      <c r="CW4" s="416" t="str">
        <f>Home!CY23</f>
        <v>UNIT 91</v>
      </c>
      <c r="CX4" s="416" t="str">
        <f>Home!CZ23</f>
        <v>UNIT 92</v>
      </c>
      <c r="CY4" s="416" t="str">
        <f>Home!DA23</f>
        <v>UNIT 93</v>
      </c>
      <c r="CZ4" s="416" t="str">
        <f>Home!DB23</f>
        <v>UNIT 94</v>
      </c>
      <c r="DA4" s="416" t="str">
        <f>Home!DC23</f>
        <v>UNIT 95</v>
      </c>
      <c r="DB4" s="416" t="str">
        <f>Home!DD23</f>
        <v>UNIT 96</v>
      </c>
      <c r="DC4" s="416" t="str">
        <f>Home!DE23</f>
        <v>UNIT 97</v>
      </c>
      <c r="DD4" s="416" t="str">
        <f>Home!DF23</f>
        <v>UNIT 98</v>
      </c>
      <c r="DE4" s="416" t="str">
        <f>Home!DG23</f>
        <v>UNIT 99</v>
      </c>
      <c r="DF4" s="416" t="str">
        <f>Home!DH23</f>
        <v>UNIT 100</v>
      </c>
    </row>
    <row r="5" spans="1:110" ht="18" customHeight="1" thickBot="1">
      <c r="A5" s="404"/>
      <c r="B5" s="404"/>
      <c r="C5" s="404"/>
      <c r="D5" s="404"/>
      <c r="E5" s="587"/>
      <c r="F5" s="404"/>
      <c r="G5" s="404"/>
      <c r="H5" s="404"/>
      <c r="I5" s="399"/>
      <c r="J5" s="404"/>
    </row>
    <row r="6" spans="1:110" ht="20.100000000000001" customHeight="1">
      <c r="A6" s="404"/>
      <c r="B6" s="917" t="s">
        <v>166</v>
      </c>
      <c r="C6" s="917"/>
      <c r="D6" s="917"/>
      <c r="E6" s="917"/>
      <c r="F6" s="917"/>
      <c r="G6" s="404"/>
      <c r="H6" s="650" t="s">
        <v>164</v>
      </c>
      <c r="I6" s="915" t="s">
        <v>165</v>
      </c>
      <c r="J6" s="404"/>
    </row>
    <row r="7" spans="1:110" ht="30" customHeight="1" thickBot="1">
      <c r="A7" s="404"/>
      <c r="B7" s="852" t="s">
        <v>586</v>
      </c>
      <c r="C7" s="852"/>
      <c r="D7" s="852"/>
      <c r="E7" s="852"/>
      <c r="F7" s="852"/>
      <c r="G7" s="404"/>
      <c r="H7" s="650" t="s">
        <v>165</v>
      </c>
      <c r="I7" s="916"/>
      <c r="J7" s="404"/>
    </row>
    <row r="8" spans="1:110" ht="18" customHeight="1" thickBot="1">
      <c r="A8" s="404"/>
      <c r="B8" s="404"/>
      <c r="C8" s="404"/>
      <c r="D8" s="404"/>
      <c r="E8" s="587"/>
      <c r="F8" s="404"/>
      <c r="G8" s="404"/>
      <c r="H8" s="404"/>
      <c r="I8" s="399"/>
      <c r="J8" s="404"/>
    </row>
    <row r="9" spans="1:110" ht="27" customHeight="1" thickBot="1">
      <c r="A9" s="404"/>
      <c r="B9" s="651" t="str">
        <f>Weighting!C53</f>
        <v>QA 1.0</v>
      </c>
      <c r="C9" s="914" t="str">
        <f>Weighting!D53</f>
        <v>QUALITY OF THE BUILDING SHELL - AIR INFILTRATION</v>
      </c>
      <c r="D9" s="914"/>
      <c r="E9" s="914"/>
      <c r="F9" s="436" t="s">
        <v>170</v>
      </c>
      <c r="G9" s="404"/>
      <c r="H9" s="404">
        <f>H13*$G$86</f>
        <v>0</v>
      </c>
      <c r="I9" s="652" t="s">
        <v>178</v>
      </c>
      <c r="J9" s="402"/>
      <c r="K9" s="429">
        <f t="shared" ref="K9:AP9" si="0">K13*$G$86</f>
        <v>0</v>
      </c>
      <c r="L9" s="429">
        <f t="shared" si="0"/>
        <v>0</v>
      </c>
      <c r="M9" s="429">
        <f t="shared" si="0"/>
        <v>0</v>
      </c>
      <c r="N9" s="429">
        <f t="shared" si="0"/>
        <v>0</v>
      </c>
      <c r="O9" s="429">
        <f t="shared" si="0"/>
        <v>0</v>
      </c>
      <c r="P9" s="429">
        <f t="shared" si="0"/>
        <v>0</v>
      </c>
      <c r="Q9" s="429">
        <f t="shared" si="0"/>
        <v>0</v>
      </c>
      <c r="R9" s="429">
        <f t="shared" si="0"/>
        <v>0</v>
      </c>
      <c r="S9" s="429">
        <f t="shared" si="0"/>
        <v>0</v>
      </c>
      <c r="T9" s="429">
        <f t="shared" si="0"/>
        <v>0</v>
      </c>
      <c r="U9" s="429">
        <f t="shared" si="0"/>
        <v>0</v>
      </c>
      <c r="V9" s="429">
        <f t="shared" si="0"/>
        <v>0</v>
      </c>
      <c r="W9" s="429">
        <f t="shared" si="0"/>
        <v>0</v>
      </c>
      <c r="X9" s="429">
        <f t="shared" si="0"/>
        <v>0</v>
      </c>
      <c r="Y9" s="429">
        <f t="shared" si="0"/>
        <v>0</v>
      </c>
      <c r="Z9" s="429">
        <f t="shared" si="0"/>
        <v>0</v>
      </c>
      <c r="AA9" s="429">
        <f t="shared" si="0"/>
        <v>0</v>
      </c>
      <c r="AB9" s="429">
        <f t="shared" si="0"/>
        <v>0</v>
      </c>
      <c r="AC9" s="429">
        <f t="shared" si="0"/>
        <v>0</v>
      </c>
      <c r="AD9" s="429">
        <f t="shared" si="0"/>
        <v>0</v>
      </c>
      <c r="AE9" s="429">
        <f t="shared" si="0"/>
        <v>0</v>
      </c>
      <c r="AF9" s="429">
        <f t="shared" si="0"/>
        <v>0</v>
      </c>
      <c r="AG9" s="429">
        <f t="shared" si="0"/>
        <v>0</v>
      </c>
      <c r="AH9" s="429">
        <f t="shared" si="0"/>
        <v>0</v>
      </c>
      <c r="AI9" s="429">
        <f t="shared" si="0"/>
        <v>0</v>
      </c>
      <c r="AJ9" s="429">
        <f t="shared" si="0"/>
        <v>0</v>
      </c>
      <c r="AK9" s="429">
        <f t="shared" si="0"/>
        <v>0</v>
      </c>
      <c r="AL9" s="429">
        <f t="shared" si="0"/>
        <v>0</v>
      </c>
      <c r="AM9" s="429">
        <f t="shared" si="0"/>
        <v>0</v>
      </c>
      <c r="AN9" s="429">
        <f t="shared" si="0"/>
        <v>0</v>
      </c>
      <c r="AO9" s="429">
        <f t="shared" si="0"/>
        <v>0</v>
      </c>
      <c r="AP9" s="429">
        <f t="shared" si="0"/>
        <v>0</v>
      </c>
      <c r="AQ9" s="429">
        <f t="shared" ref="AQ9:BV9" si="1">AQ13*$G$86</f>
        <v>0</v>
      </c>
      <c r="AR9" s="429">
        <f t="shared" si="1"/>
        <v>0</v>
      </c>
      <c r="AS9" s="429">
        <f t="shared" si="1"/>
        <v>0</v>
      </c>
      <c r="AT9" s="429">
        <f t="shared" si="1"/>
        <v>0</v>
      </c>
      <c r="AU9" s="429">
        <f t="shared" si="1"/>
        <v>0</v>
      </c>
      <c r="AV9" s="429">
        <f t="shared" si="1"/>
        <v>0</v>
      </c>
      <c r="AW9" s="429">
        <f t="shared" si="1"/>
        <v>0</v>
      </c>
      <c r="AX9" s="429">
        <f t="shared" si="1"/>
        <v>0</v>
      </c>
      <c r="AY9" s="429">
        <f t="shared" si="1"/>
        <v>0</v>
      </c>
      <c r="AZ9" s="429">
        <f t="shared" si="1"/>
        <v>0</v>
      </c>
      <c r="BA9" s="429">
        <f t="shared" si="1"/>
        <v>0</v>
      </c>
      <c r="BB9" s="429">
        <f t="shared" si="1"/>
        <v>0</v>
      </c>
      <c r="BC9" s="429">
        <f t="shared" si="1"/>
        <v>0</v>
      </c>
      <c r="BD9" s="429">
        <f t="shared" si="1"/>
        <v>0</v>
      </c>
      <c r="BE9" s="429">
        <f t="shared" si="1"/>
        <v>0</v>
      </c>
      <c r="BF9" s="429">
        <f t="shared" si="1"/>
        <v>0</v>
      </c>
      <c r="BG9" s="429">
        <f t="shared" si="1"/>
        <v>0</v>
      </c>
      <c r="BH9" s="429">
        <f t="shared" si="1"/>
        <v>0</v>
      </c>
      <c r="BI9" s="429">
        <f t="shared" si="1"/>
        <v>0</v>
      </c>
      <c r="BJ9" s="429">
        <f t="shared" si="1"/>
        <v>0</v>
      </c>
      <c r="BK9" s="429">
        <f t="shared" si="1"/>
        <v>0</v>
      </c>
      <c r="BL9" s="429">
        <f t="shared" si="1"/>
        <v>0</v>
      </c>
      <c r="BM9" s="429">
        <f t="shared" si="1"/>
        <v>0</v>
      </c>
      <c r="BN9" s="429">
        <f t="shared" si="1"/>
        <v>0</v>
      </c>
      <c r="BO9" s="429">
        <f t="shared" si="1"/>
        <v>0</v>
      </c>
      <c r="BP9" s="429">
        <f t="shared" si="1"/>
        <v>0</v>
      </c>
      <c r="BQ9" s="429">
        <f t="shared" si="1"/>
        <v>0</v>
      </c>
      <c r="BR9" s="429">
        <f t="shared" si="1"/>
        <v>0</v>
      </c>
      <c r="BS9" s="429">
        <f t="shared" si="1"/>
        <v>0</v>
      </c>
      <c r="BT9" s="429">
        <f t="shared" si="1"/>
        <v>0</v>
      </c>
      <c r="BU9" s="429">
        <f t="shared" si="1"/>
        <v>0</v>
      </c>
      <c r="BV9" s="429">
        <f t="shared" si="1"/>
        <v>0</v>
      </c>
      <c r="BW9" s="429">
        <f t="shared" ref="BW9:DF9" si="2">BW13*$G$86</f>
        <v>0</v>
      </c>
      <c r="BX9" s="429">
        <f t="shared" si="2"/>
        <v>0</v>
      </c>
      <c r="BY9" s="429">
        <f t="shared" si="2"/>
        <v>0</v>
      </c>
      <c r="BZ9" s="429">
        <f t="shared" si="2"/>
        <v>0</v>
      </c>
      <c r="CA9" s="429">
        <f t="shared" si="2"/>
        <v>0</v>
      </c>
      <c r="CB9" s="429">
        <f t="shared" si="2"/>
        <v>0</v>
      </c>
      <c r="CC9" s="429">
        <f t="shared" si="2"/>
        <v>0</v>
      </c>
      <c r="CD9" s="429">
        <f t="shared" si="2"/>
        <v>0</v>
      </c>
      <c r="CE9" s="429">
        <f t="shared" si="2"/>
        <v>0</v>
      </c>
      <c r="CF9" s="429">
        <f t="shared" si="2"/>
        <v>0</v>
      </c>
      <c r="CG9" s="429">
        <f t="shared" si="2"/>
        <v>0</v>
      </c>
      <c r="CH9" s="429">
        <f t="shared" si="2"/>
        <v>0</v>
      </c>
      <c r="CI9" s="429">
        <f t="shared" si="2"/>
        <v>0</v>
      </c>
      <c r="CJ9" s="429">
        <f t="shared" si="2"/>
        <v>0</v>
      </c>
      <c r="CK9" s="429">
        <f t="shared" si="2"/>
        <v>0</v>
      </c>
      <c r="CL9" s="429">
        <f t="shared" si="2"/>
        <v>0</v>
      </c>
      <c r="CM9" s="429">
        <f t="shared" si="2"/>
        <v>0</v>
      </c>
      <c r="CN9" s="429">
        <f t="shared" si="2"/>
        <v>0</v>
      </c>
      <c r="CO9" s="429">
        <f t="shared" si="2"/>
        <v>0</v>
      </c>
      <c r="CP9" s="429">
        <f t="shared" si="2"/>
        <v>0</v>
      </c>
      <c r="CQ9" s="429">
        <f t="shared" si="2"/>
        <v>0</v>
      </c>
      <c r="CR9" s="429">
        <f t="shared" si="2"/>
        <v>0</v>
      </c>
      <c r="CS9" s="429">
        <f t="shared" si="2"/>
        <v>0</v>
      </c>
      <c r="CT9" s="429">
        <f t="shared" si="2"/>
        <v>0</v>
      </c>
      <c r="CU9" s="429">
        <f t="shared" si="2"/>
        <v>0</v>
      </c>
      <c r="CV9" s="429">
        <f t="shared" si="2"/>
        <v>0</v>
      </c>
      <c r="CW9" s="429">
        <f t="shared" si="2"/>
        <v>0</v>
      </c>
      <c r="CX9" s="429">
        <f t="shared" si="2"/>
        <v>0</v>
      </c>
      <c r="CY9" s="429">
        <f t="shared" si="2"/>
        <v>0</v>
      </c>
      <c r="CZ9" s="429">
        <f t="shared" si="2"/>
        <v>0</v>
      </c>
      <c r="DA9" s="429">
        <f t="shared" si="2"/>
        <v>0</v>
      </c>
      <c r="DB9" s="429">
        <f t="shared" si="2"/>
        <v>0</v>
      </c>
      <c r="DC9" s="429">
        <f t="shared" si="2"/>
        <v>0</v>
      </c>
      <c r="DD9" s="429">
        <f t="shared" si="2"/>
        <v>0</v>
      </c>
      <c r="DE9" s="429">
        <f t="shared" si="2"/>
        <v>0</v>
      </c>
      <c r="DF9" s="429">
        <f t="shared" si="2"/>
        <v>0</v>
      </c>
    </row>
    <row r="10" spans="1:110" ht="6.75" customHeight="1">
      <c r="A10" s="404"/>
      <c r="B10" s="398"/>
      <c r="C10" s="398"/>
      <c r="D10" s="398"/>
      <c r="E10" s="398"/>
      <c r="F10" s="398"/>
      <c r="G10" s="404"/>
      <c r="H10" s="404"/>
      <c r="I10" s="399"/>
      <c r="J10" s="402"/>
    </row>
    <row r="11" spans="1:110" ht="30" customHeight="1">
      <c r="A11" s="404"/>
      <c r="B11" s="398"/>
      <c r="C11" s="830" t="s">
        <v>812</v>
      </c>
      <c r="D11" s="830"/>
      <c r="E11" s="830"/>
      <c r="F11" s="424">
        <v>6</v>
      </c>
      <c r="G11" s="404"/>
      <c r="H11" s="404"/>
      <c r="I11" s="399"/>
      <c r="J11" s="402"/>
    </row>
    <row r="12" spans="1:110" ht="30" customHeight="1" thickBot="1">
      <c r="A12" s="404"/>
      <c r="B12" s="402"/>
      <c r="C12" s="830" t="s">
        <v>811</v>
      </c>
      <c r="D12" s="830"/>
      <c r="E12" s="830"/>
      <c r="F12" s="424">
        <v>5</v>
      </c>
      <c r="G12" s="404"/>
      <c r="H12" s="398"/>
      <c r="I12" s="398"/>
      <c r="J12" s="402"/>
    </row>
    <row r="13" spans="1:110" ht="30" customHeight="1" thickBot="1">
      <c r="A13" s="404"/>
      <c r="B13" s="402"/>
      <c r="C13" s="828" t="s">
        <v>810</v>
      </c>
      <c r="D13" s="828"/>
      <c r="E13" s="828"/>
      <c r="F13" s="425">
        <v>2</v>
      </c>
      <c r="G13" s="404"/>
      <c r="H13" s="398">
        <f>I13</f>
        <v>0</v>
      </c>
      <c r="I13" s="395">
        <f>IFERROR(AVERAGEIF(K13:DF13,"&lt;&gt;0"),0)</f>
        <v>0</v>
      </c>
      <c r="J13" s="402"/>
      <c r="K13" s="128">
        <v>0</v>
      </c>
      <c r="L13" s="128">
        <v>0</v>
      </c>
      <c r="M13" s="128">
        <v>0</v>
      </c>
      <c r="N13" s="128">
        <v>0</v>
      </c>
      <c r="O13" s="128">
        <v>0</v>
      </c>
      <c r="P13" s="128">
        <v>0</v>
      </c>
      <c r="Q13" s="128">
        <v>0</v>
      </c>
      <c r="R13" s="128">
        <v>0</v>
      </c>
      <c r="S13" s="128">
        <v>0</v>
      </c>
      <c r="T13" s="128">
        <v>0</v>
      </c>
      <c r="U13" s="128">
        <v>0</v>
      </c>
      <c r="V13" s="128">
        <v>0</v>
      </c>
      <c r="W13" s="128">
        <v>0</v>
      </c>
      <c r="X13" s="128">
        <v>0</v>
      </c>
      <c r="Y13" s="128">
        <v>0</v>
      </c>
      <c r="Z13" s="128">
        <v>0</v>
      </c>
      <c r="AA13" s="128">
        <v>0</v>
      </c>
      <c r="AB13" s="128">
        <v>0</v>
      </c>
      <c r="AC13" s="128">
        <v>0</v>
      </c>
      <c r="AD13" s="128">
        <v>0</v>
      </c>
      <c r="AE13" s="128">
        <v>0</v>
      </c>
      <c r="AF13" s="128">
        <v>0</v>
      </c>
      <c r="AG13" s="128">
        <v>0</v>
      </c>
      <c r="AH13" s="128">
        <v>0</v>
      </c>
      <c r="AI13" s="128">
        <v>0</v>
      </c>
      <c r="AJ13" s="128">
        <v>0</v>
      </c>
      <c r="AK13" s="128">
        <v>0</v>
      </c>
      <c r="AL13" s="128">
        <v>0</v>
      </c>
      <c r="AM13" s="128">
        <v>0</v>
      </c>
      <c r="AN13" s="128">
        <v>0</v>
      </c>
      <c r="AO13" s="128">
        <v>0</v>
      </c>
      <c r="AP13" s="128">
        <v>0</v>
      </c>
      <c r="AQ13" s="128">
        <v>0</v>
      </c>
      <c r="AR13" s="128">
        <v>0</v>
      </c>
      <c r="AS13" s="128">
        <v>0</v>
      </c>
      <c r="AT13" s="128">
        <v>0</v>
      </c>
      <c r="AU13" s="128">
        <v>0</v>
      </c>
      <c r="AV13" s="128">
        <v>0</v>
      </c>
      <c r="AW13" s="128">
        <v>0</v>
      </c>
      <c r="AX13" s="128">
        <v>0</v>
      </c>
      <c r="AY13" s="128">
        <v>0</v>
      </c>
      <c r="AZ13" s="128">
        <v>0</v>
      </c>
      <c r="BA13" s="128">
        <v>0</v>
      </c>
      <c r="BB13" s="128">
        <v>0</v>
      </c>
      <c r="BC13" s="128">
        <v>0</v>
      </c>
      <c r="BD13" s="128">
        <v>0</v>
      </c>
      <c r="BE13" s="128">
        <v>0</v>
      </c>
      <c r="BF13" s="128">
        <v>0</v>
      </c>
      <c r="BG13" s="128">
        <v>0</v>
      </c>
      <c r="BH13" s="128">
        <v>0</v>
      </c>
      <c r="BI13" s="128">
        <v>0</v>
      </c>
      <c r="BJ13" s="128">
        <v>0</v>
      </c>
      <c r="BK13" s="128">
        <v>0</v>
      </c>
      <c r="BL13" s="128">
        <v>0</v>
      </c>
      <c r="BM13" s="128">
        <v>0</v>
      </c>
      <c r="BN13" s="128">
        <v>0</v>
      </c>
      <c r="BO13" s="128">
        <v>0</v>
      </c>
      <c r="BP13" s="128">
        <v>0</v>
      </c>
      <c r="BQ13" s="128">
        <v>0</v>
      </c>
      <c r="BR13" s="128">
        <v>0</v>
      </c>
      <c r="BS13" s="128">
        <v>0</v>
      </c>
      <c r="BT13" s="128">
        <v>0</v>
      </c>
      <c r="BU13" s="128">
        <v>0</v>
      </c>
      <c r="BV13" s="128">
        <v>0</v>
      </c>
      <c r="BW13" s="128">
        <v>0</v>
      </c>
      <c r="BX13" s="128">
        <v>0</v>
      </c>
      <c r="BY13" s="128">
        <v>0</v>
      </c>
      <c r="BZ13" s="128">
        <v>0</v>
      </c>
      <c r="CA13" s="128">
        <v>0</v>
      </c>
      <c r="CB13" s="128">
        <v>0</v>
      </c>
      <c r="CC13" s="128">
        <v>0</v>
      </c>
      <c r="CD13" s="128">
        <v>0</v>
      </c>
      <c r="CE13" s="128">
        <v>0</v>
      </c>
      <c r="CF13" s="128">
        <v>0</v>
      </c>
      <c r="CG13" s="128">
        <v>0</v>
      </c>
      <c r="CH13" s="128">
        <v>0</v>
      </c>
      <c r="CI13" s="128">
        <v>0</v>
      </c>
      <c r="CJ13" s="128">
        <v>0</v>
      </c>
      <c r="CK13" s="128">
        <v>0</v>
      </c>
      <c r="CL13" s="128">
        <v>0</v>
      </c>
      <c r="CM13" s="128">
        <v>0</v>
      </c>
      <c r="CN13" s="128">
        <v>0</v>
      </c>
      <c r="CO13" s="128">
        <v>0</v>
      </c>
      <c r="CP13" s="128">
        <v>0</v>
      </c>
      <c r="CQ13" s="128">
        <v>0</v>
      </c>
      <c r="CR13" s="128">
        <v>0</v>
      </c>
      <c r="CS13" s="128">
        <v>0</v>
      </c>
      <c r="CT13" s="128">
        <v>0</v>
      </c>
      <c r="CU13" s="128">
        <v>0</v>
      </c>
      <c r="CV13" s="128">
        <v>0</v>
      </c>
      <c r="CW13" s="128">
        <v>0</v>
      </c>
      <c r="CX13" s="128">
        <v>0</v>
      </c>
      <c r="CY13" s="128">
        <v>0</v>
      </c>
      <c r="CZ13" s="128">
        <v>0</v>
      </c>
      <c r="DA13" s="128">
        <v>0</v>
      </c>
      <c r="DB13" s="128">
        <v>0</v>
      </c>
      <c r="DC13" s="128">
        <v>0</v>
      </c>
      <c r="DD13" s="128">
        <v>0</v>
      </c>
      <c r="DE13" s="128">
        <v>0</v>
      </c>
      <c r="DF13" s="128">
        <v>0</v>
      </c>
    </row>
    <row r="14" spans="1:110" ht="30" customHeight="1">
      <c r="A14" s="404"/>
      <c r="B14" s="402"/>
      <c r="C14" s="829" t="s">
        <v>809</v>
      </c>
      <c r="D14" s="829"/>
      <c r="E14" s="829"/>
      <c r="F14" s="427">
        <v>0</v>
      </c>
      <c r="G14" s="404"/>
      <c r="H14" s="398"/>
      <c r="I14" s="398"/>
      <c r="J14" s="402"/>
    </row>
    <row r="15" spans="1:110" ht="27.75" hidden="1" customHeight="1" thickBot="1">
      <c r="A15" s="404"/>
      <c r="B15" s="402"/>
      <c r="C15" s="843" t="s">
        <v>200</v>
      </c>
      <c r="D15" s="843"/>
      <c r="E15" s="843"/>
      <c r="F15" s="399">
        <v>0</v>
      </c>
      <c r="G15" s="404"/>
      <c r="H15" s="653"/>
      <c r="I15" s="654"/>
      <c r="J15" s="402"/>
    </row>
    <row r="16" spans="1:110" ht="18" customHeight="1">
      <c r="A16" s="404"/>
      <c r="B16" s="402"/>
      <c r="C16" s="402"/>
      <c r="D16" s="402"/>
      <c r="E16" s="398"/>
      <c r="F16" s="404"/>
      <c r="G16" s="404"/>
      <c r="H16" s="404"/>
      <c r="I16" s="399"/>
      <c r="J16" s="402"/>
    </row>
    <row r="17" spans="1:110" ht="27" hidden="1" customHeight="1" thickBot="1">
      <c r="A17" s="404"/>
      <c r="B17" s="655" t="e">
        <f>Weighting!#REF!</f>
        <v>#REF!</v>
      </c>
      <c r="C17" s="825" t="s">
        <v>157</v>
      </c>
      <c r="D17" s="825"/>
      <c r="E17" s="825"/>
      <c r="F17" s="584"/>
      <c r="G17" s="404"/>
      <c r="H17" s="404">
        <f>H19+H27</f>
        <v>0</v>
      </c>
      <c r="I17" s="656" t="s">
        <v>169</v>
      </c>
      <c r="J17" s="402"/>
    </row>
    <row r="18" spans="1:110" ht="18.75" hidden="1" customHeight="1" thickBot="1">
      <c r="A18" s="404"/>
      <c r="B18" s="398"/>
      <c r="C18" s="398"/>
      <c r="D18" s="398"/>
      <c r="E18" s="398"/>
      <c r="F18" s="398"/>
      <c r="G18" s="404"/>
      <c r="H18" s="404"/>
      <c r="I18" s="399"/>
      <c r="J18" s="402"/>
    </row>
    <row r="19" spans="1:110" ht="27" customHeight="1">
      <c r="A19" s="404"/>
      <c r="B19" s="651" t="str">
        <f>Weighting!C54</f>
        <v>QA 2.0</v>
      </c>
      <c r="C19" s="844" t="str">
        <f>Weighting!D54</f>
        <v>QUALITY OF THE BUILDING SHELL - THERMAL BRIDGING</v>
      </c>
      <c r="D19" s="844"/>
      <c r="E19" s="844"/>
      <c r="F19" s="436" t="s">
        <v>170</v>
      </c>
      <c r="G19" s="404"/>
      <c r="H19" s="404">
        <f>H21*$G$88</f>
        <v>0</v>
      </c>
      <c r="I19" s="399"/>
      <c r="J19" s="402"/>
      <c r="K19" s="429"/>
      <c r="L19" s="429">
        <f t="shared" ref="L19:AQ19" si="3">L21*$G$88</f>
        <v>0</v>
      </c>
      <c r="M19" s="429">
        <f t="shared" si="3"/>
        <v>0</v>
      </c>
      <c r="N19" s="429">
        <f t="shared" si="3"/>
        <v>0</v>
      </c>
      <c r="O19" s="429">
        <f t="shared" si="3"/>
        <v>0</v>
      </c>
      <c r="P19" s="429">
        <f t="shared" si="3"/>
        <v>0</v>
      </c>
      <c r="Q19" s="429">
        <f t="shared" si="3"/>
        <v>0</v>
      </c>
      <c r="R19" s="429">
        <f t="shared" si="3"/>
        <v>0</v>
      </c>
      <c r="S19" s="429">
        <f t="shared" si="3"/>
        <v>0</v>
      </c>
      <c r="T19" s="429">
        <f t="shared" si="3"/>
        <v>0</v>
      </c>
      <c r="U19" s="429">
        <f t="shared" si="3"/>
        <v>0</v>
      </c>
      <c r="V19" s="429">
        <f t="shared" si="3"/>
        <v>0</v>
      </c>
      <c r="W19" s="429">
        <f t="shared" si="3"/>
        <v>0</v>
      </c>
      <c r="X19" s="429">
        <f t="shared" si="3"/>
        <v>0</v>
      </c>
      <c r="Y19" s="429">
        <f t="shared" si="3"/>
        <v>0</v>
      </c>
      <c r="Z19" s="429">
        <f t="shared" si="3"/>
        <v>0</v>
      </c>
      <c r="AA19" s="429">
        <f t="shared" si="3"/>
        <v>0</v>
      </c>
      <c r="AB19" s="429">
        <f t="shared" si="3"/>
        <v>0</v>
      </c>
      <c r="AC19" s="429">
        <f t="shared" si="3"/>
        <v>0</v>
      </c>
      <c r="AD19" s="429">
        <f t="shared" si="3"/>
        <v>0</v>
      </c>
      <c r="AE19" s="429">
        <f t="shared" si="3"/>
        <v>0</v>
      </c>
      <c r="AF19" s="429">
        <f t="shared" si="3"/>
        <v>0</v>
      </c>
      <c r="AG19" s="429">
        <f t="shared" si="3"/>
        <v>0</v>
      </c>
      <c r="AH19" s="429">
        <f t="shared" si="3"/>
        <v>0</v>
      </c>
      <c r="AI19" s="429">
        <f t="shared" si="3"/>
        <v>0</v>
      </c>
      <c r="AJ19" s="429">
        <f t="shared" si="3"/>
        <v>0</v>
      </c>
      <c r="AK19" s="429">
        <f t="shared" si="3"/>
        <v>0</v>
      </c>
      <c r="AL19" s="429">
        <f t="shared" si="3"/>
        <v>0</v>
      </c>
      <c r="AM19" s="429">
        <f t="shared" si="3"/>
        <v>0</v>
      </c>
      <c r="AN19" s="429">
        <f t="shared" si="3"/>
        <v>0</v>
      </c>
      <c r="AO19" s="429">
        <f t="shared" si="3"/>
        <v>0</v>
      </c>
      <c r="AP19" s="429">
        <f t="shared" si="3"/>
        <v>0</v>
      </c>
      <c r="AQ19" s="429">
        <f t="shared" si="3"/>
        <v>0</v>
      </c>
      <c r="AR19" s="429">
        <f t="shared" ref="AR19:BW19" si="4">AR21*$G$88</f>
        <v>0</v>
      </c>
      <c r="AS19" s="429">
        <f t="shared" si="4"/>
        <v>0</v>
      </c>
      <c r="AT19" s="429">
        <f t="shared" si="4"/>
        <v>0</v>
      </c>
      <c r="AU19" s="429">
        <f t="shared" si="4"/>
        <v>0</v>
      </c>
      <c r="AV19" s="429">
        <f t="shared" si="4"/>
        <v>0</v>
      </c>
      <c r="AW19" s="429">
        <f t="shared" si="4"/>
        <v>0</v>
      </c>
      <c r="AX19" s="429">
        <f t="shared" si="4"/>
        <v>0</v>
      </c>
      <c r="AY19" s="429">
        <f t="shared" si="4"/>
        <v>0</v>
      </c>
      <c r="AZ19" s="429">
        <f t="shared" si="4"/>
        <v>0</v>
      </c>
      <c r="BA19" s="429">
        <f t="shared" si="4"/>
        <v>0</v>
      </c>
      <c r="BB19" s="429">
        <f t="shared" si="4"/>
        <v>0</v>
      </c>
      <c r="BC19" s="429">
        <f t="shared" si="4"/>
        <v>0</v>
      </c>
      <c r="BD19" s="429">
        <f t="shared" si="4"/>
        <v>0</v>
      </c>
      <c r="BE19" s="429">
        <f t="shared" si="4"/>
        <v>0</v>
      </c>
      <c r="BF19" s="429">
        <f t="shared" si="4"/>
        <v>0</v>
      </c>
      <c r="BG19" s="429">
        <f t="shared" si="4"/>
        <v>0</v>
      </c>
      <c r="BH19" s="429">
        <f t="shared" si="4"/>
        <v>0</v>
      </c>
      <c r="BI19" s="429">
        <f t="shared" si="4"/>
        <v>0</v>
      </c>
      <c r="BJ19" s="429">
        <f t="shared" si="4"/>
        <v>0</v>
      </c>
      <c r="BK19" s="429">
        <f t="shared" si="4"/>
        <v>0</v>
      </c>
      <c r="BL19" s="429">
        <f t="shared" si="4"/>
        <v>0</v>
      </c>
      <c r="BM19" s="429">
        <f t="shared" si="4"/>
        <v>0</v>
      </c>
      <c r="BN19" s="429">
        <f t="shared" si="4"/>
        <v>0</v>
      </c>
      <c r="BO19" s="429">
        <f t="shared" si="4"/>
        <v>0</v>
      </c>
      <c r="BP19" s="429">
        <f t="shared" si="4"/>
        <v>0</v>
      </c>
      <c r="BQ19" s="429">
        <f t="shared" si="4"/>
        <v>0</v>
      </c>
      <c r="BR19" s="429">
        <f t="shared" si="4"/>
        <v>0</v>
      </c>
      <c r="BS19" s="429">
        <f t="shared" si="4"/>
        <v>0</v>
      </c>
      <c r="BT19" s="429">
        <f t="shared" si="4"/>
        <v>0</v>
      </c>
      <c r="BU19" s="429">
        <f t="shared" si="4"/>
        <v>0</v>
      </c>
      <c r="BV19" s="429">
        <f t="shared" si="4"/>
        <v>0</v>
      </c>
      <c r="BW19" s="429">
        <f t="shared" si="4"/>
        <v>0</v>
      </c>
      <c r="BX19" s="429">
        <f t="shared" ref="BX19:DF19" si="5">BX21*$G$88</f>
        <v>0</v>
      </c>
      <c r="BY19" s="429">
        <f t="shared" si="5"/>
        <v>0</v>
      </c>
      <c r="BZ19" s="429">
        <f t="shared" si="5"/>
        <v>0</v>
      </c>
      <c r="CA19" s="429">
        <f t="shared" si="5"/>
        <v>0</v>
      </c>
      <c r="CB19" s="429">
        <f t="shared" si="5"/>
        <v>0</v>
      </c>
      <c r="CC19" s="429">
        <f t="shared" si="5"/>
        <v>0</v>
      </c>
      <c r="CD19" s="429">
        <f t="shared" si="5"/>
        <v>0</v>
      </c>
      <c r="CE19" s="429">
        <f t="shared" si="5"/>
        <v>0</v>
      </c>
      <c r="CF19" s="429">
        <f t="shared" si="5"/>
        <v>0</v>
      </c>
      <c r="CG19" s="429">
        <f t="shared" si="5"/>
        <v>0</v>
      </c>
      <c r="CH19" s="429">
        <f t="shared" si="5"/>
        <v>0</v>
      </c>
      <c r="CI19" s="429">
        <f t="shared" si="5"/>
        <v>0</v>
      </c>
      <c r="CJ19" s="429">
        <f t="shared" si="5"/>
        <v>0</v>
      </c>
      <c r="CK19" s="429">
        <f t="shared" si="5"/>
        <v>0</v>
      </c>
      <c r="CL19" s="429">
        <f t="shared" si="5"/>
        <v>0</v>
      </c>
      <c r="CM19" s="429">
        <f t="shared" si="5"/>
        <v>0</v>
      </c>
      <c r="CN19" s="429">
        <f t="shared" si="5"/>
        <v>0</v>
      </c>
      <c r="CO19" s="429">
        <f t="shared" si="5"/>
        <v>0</v>
      </c>
      <c r="CP19" s="429">
        <f t="shared" si="5"/>
        <v>0</v>
      </c>
      <c r="CQ19" s="429">
        <f t="shared" si="5"/>
        <v>0</v>
      </c>
      <c r="CR19" s="429">
        <f t="shared" si="5"/>
        <v>0</v>
      </c>
      <c r="CS19" s="429">
        <f t="shared" si="5"/>
        <v>0</v>
      </c>
      <c r="CT19" s="429">
        <f t="shared" si="5"/>
        <v>0</v>
      </c>
      <c r="CU19" s="429">
        <f t="shared" si="5"/>
        <v>0</v>
      </c>
      <c r="CV19" s="429">
        <f t="shared" si="5"/>
        <v>0</v>
      </c>
      <c r="CW19" s="429">
        <f t="shared" si="5"/>
        <v>0</v>
      </c>
      <c r="CX19" s="429">
        <f t="shared" si="5"/>
        <v>0</v>
      </c>
      <c r="CY19" s="429">
        <f t="shared" si="5"/>
        <v>0</v>
      </c>
      <c r="CZ19" s="429">
        <f t="shared" si="5"/>
        <v>0</v>
      </c>
      <c r="DA19" s="429">
        <f t="shared" si="5"/>
        <v>0</v>
      </c>
      <c r="DB19" s="429">
        <f t="shared" si="5"/>
        <v>0</v>
      </c>
      <c r="DC19" s="429">
        <f t="shared" si="5"/>
        <v>0</v>
      </c>
      <c r="DD19" s="429">
        <f t="shared" si="5"/>
        <v>0</v>
      </c>
      <c r="DE19" s="429">
        <f t="shared" si="5"/>
        <v>0</v>
      </c>
      <c r="DF19" s="429">
        <f t="shared" si="5"/>
        <v>0</v>
      </c>
    </row>
    <row r="20" spans="1:110" ht="30" customHeight="1" thickBot="1">
      <c r="A20" s="404"/>
      <c r="B20" s="402"/>
      <c r="C20" s="830" t="s">
        <v>752</v>
      </c>
      <c r="D20" s="830"/>
      <c r="E20" s="830"/>
      <c r="F20" s="456">
        <v>6</v>
      </c>
      <c r="G20" s="404"/>
      <c r="H20" s="398"/>
      <c r="I20" s="398"/>
      <c r="J20" s="402"/>
    </row>
    <row r="21" spans="1:110" ht="30" customHeight="1" thickBot="1">
      <c r="A21" s="404"/>
      <c r="B21" s="402"/>
      <c r="C21" s="828" t="s">
        <v>753</v>
      </c>
      <c r="D21" s="828"/>
      <c r="E21" s="828"/>
      <c r="F21" s="455">
        <v>5</v>
      </c>
      <c r="G21" s="404"/>
      <c r="H21" s="398">
        <f>I21</f>
        <v>0</v>
      </c>
      <c r="I21" s="686">
        <v>0</v>
      </c>
      <c r="J21" s="402"/>
      <c r="K21" s="446">
        <f>$I$21</f>
        <v>0</v>
      </c>
      <c r="L21" s="446">
        <f t="shared" ref="L21:BW21" si="6">$I$21</f>
        <v>0</v>
      </c>
      <c r="M21" s="446">
        <f t="shared" si="6"/>
        <v>0</v>
      </c>
      <c r="N21" s="446">
        <f t="shared" si="6"/>
        <v>0</v>
      </c>
      <c r="O21" s="446">
        <f t="shared" si="6"/>
        <v>0</v>
      </c>
      <c r="P21" s="446">
        <f t="shared" si="6"/>
        <v>0</v>
      </c>
      <c r="Q21" s="446">
        <f t="shared" si="6"/>
        <v>0</v>
      </c>
      <c r="R21" s="446">
        <f t="shared" si="6"/>
        <v>0</v>
      </c>
      <c r="S21" s="446">
        <f t="shared" si="6"/>
        <v>0</v>
      </c>
      <c r="T21" s="446">
        <f t="shared" si="6"/>
        <v>0</v>
      </c>
      <c r="U21" s="446">
        <f t="shared" si="6"/>
        <v>0</v>
      </c>
      <c r="V21" s="446">
        <f t="shared" si="6"/>
        <v>0</v>
      </c>
      <c r="W21" s="446">
        <f t="shared" si="6"/>
        <v>0</v>
      </c>
      <c r="X21" s="446">
        <f t="shared" si="6"/>
        <v>0</v>
      </c>
      <c r="Y21" s="446">
        <f t="shared" si="6"/>
        <v>0</v>
      </c>
      <c r="Z21" s="446">
        <f t="shared" si="6"/>
        <v>0</v>
      </c>
      <c r="AA21" s="446">
        <f t="shared" si="6"/>
        <v>0</v>
      </c>
      <c r="AB21" s="446">
        <f t="shared" si="6"/>
        <v>0</v>
      </c>
      <c r="AC21" s="446">
        <f t="shared" si="6"/>
        <v>0</v>
      </c>
      <c r="AD21" s="446">
        <f t="shared" si="6"/>
        <v>0</v>
      </c>
      <c r="AE21" s="446">
        <f t="shared" si="6"/>
        <v>0</v>
      </c>
      <c r="AF21" s="446">
        <f t="shared" si="6"/>
        <v>0</v>
      </c>
      <c r="AG21" s="446">
        <f t="shared" si="6"/>
        <v>0</v>
      </c>
      <c r="AH21" s="446">
        <f t="shared" si="6"/>
        <v>0</v>
      </c>
      <c r="AI21" s="446">
        <f t="shared" si="6"/>
        <v>0</v>
      </c>
      <c r="AJ21" s="446">
        <f t="shared" si="6"/>
        <v>0</v>
      </c>
      <c r="AK21" s="446">
        <f t="shared" si="6"/>
        <v>0</v>
      </c>
      <c r="AL21" s="446">
        <f t="shared" si="6"/>
        <v>0</v>
      </c>
      <c r="AM21" s="446">
        <f t="shared" si="6"/>
        <v>0</v>
      </c>
      <c r="AN21" s="446">
        <f t="shared" si="6"/>
        <v>0</v>
      </c>
      <c r="AO21" s="446">
        <f t="shared" si="6"/>
        <v>0</v>
      </c>
      <c r="AP21" s="446">
        <f t="shared" si="6"/>
        <v>0</v>
      </c>
      <c r="AQ21" s="446">
        <f t="shared" si="6"/>
        <v>0</v>
      </c>
      <c r="AR21" s="446">
        <f t="shared" si="6"/>
        <v>0</v>
      </c>
      <c r="AS21" s="446">
        <f t="shared" si="6"/>
        <v>0</v>
      </c>
      <c r="AT21" s="446">
        <f t="shared" si="6"/>
        <v>0</v>
      </c>
      <c r="AU21" s="446">
        <f t="shared" si="6"/>
        <v>0</v>
      </c>
      <c r="AV21" s="446">
        <f t="shared" si="6"/>
        <v>0</v>
      </c>
      <c r="AW21" s="446">
        <f t="shared" si="6"/>
        <v>0</v>
      </c>
      <c r="AX21" s="446">
        <f t="shared" si="6"/>
        <v>0</v>
      </c>
      <c r="AY21" s="446">
        <f t="shared" si="6"/>
        <v>0</v>
      </c>
      <c r="AZ21" s="446">
        <f t="shared" si="6"/>
        <v>0</v>
      </c>
      <c r="BA21" s="446">
        <f t="shared" si="6"/>
        <v>0</v>
      </c>
      <c r="BB21" s="446">
        <f t="shared" si="6"/>
        <v>0</v>
      </c>
      <c r="BC21" s="446">
        <f t="shared" si="6"/>
        <v>0</v>
      </c>
      <c r="BD21" s="446">
        <f t="shared" si="6"/>
        <v>0</v>
      </c>
      <c r="BE21" s="446">
        <f t="shared" si="6"/>
        <v>0</v>
      </c>
      <c r="BF21" s="446">
        <f t="shared" si="6"/>
        <v>0</v>
      </c>
      <c r="BG21" s="446">
        <f t="shared" si="6"/>
        <v>0</v>
      </c>
      <c r="BH21" s="446">
        <f t="shared" si="6"/>
        <v>0</v>
      </c>
      <c r="BI21" s="446">
        <f t="shared" si="6"/>
        <v>0</v>
      </c>
      <c r="BJ21" s="446">
        <f t="shared" si="6"/>
        <v>0</v>
      </c>
      <c r="BK21" s="446">
        <f t="shared" si="6"/>
        <v>0</v>
      </c>
      <c r="BL21" s="446">
        <f t="shared" si="6"/>
        <v>0</v>
      </c>
      <c r="BM21" s="446">
        <f t="shared" si="6"/>
        <v>0</v>
      </c>
      <c r="BN21" s="446">
        <f t="shared" si="6"/>
        <v>0</v>
      </c>
      <c r="BO21" s="446">
        <f t="shared" si="6"/>
        <v>0</v>
      </c>
      <c r="BP21" s="446">
        <f t="shared" si="6"/>
        <v>0</v>
      </c>
      <c r="BQ21" s="446">
        <f t="shared" si="6"/>
        <v>0</v>
      </c>
      <c r="BR21" s="446">
        <f t="shared" si="6"/>
        <v>0</v>
      </c>
      <c r="BS21" s="446">
        <f t="shared" si="6"/>
        <v>0</v>
      </c>
      <c r="BT21" s="446">
        <f t="shared" si="6"/>
        <v>0</v>
      </c>
      <c r="BU21" s="446">
        <f t="shared" si="6"/>
        <v>0</v>
      </c>
      <c r="BV21" s="446">
        <f t="shared" si="6"/>
        <v>0</v>
      </c>
      <c r="BW21" s="446">
        <f t="shared" si="6"/>
        <v>0</v>
      </c>
      <c r="BX21" s="446">
        <f t="shared" ref="BX21:DF21" si="7">$I$21</f>
        <v>0</v>
      </c>
      <c r="BY21" s="446">
        <f t="shared" si="7"/>
        <v>0</v>
      </c>
      <c r="BZ21" s="446">
        <f t="shared" si="7"/>
        <v>0</v>
      </c>
      <c r="CA21" s="446">
        <f t="shared" si="7"/>
        <v>0</v>
      </c>
      <c r="CB21" s="446">
        <f t="shared" si="7"/>
        <v>0</v>
      </c>
      <c r="CC21" s="446">
        <f t="shared" si="7"/>
        <v>0</v>
      </c>
      <c r="CD21" s="446">
        <f t="shared" si="7"/>
        <v>0</v>
      </c>
      <c r="CE21" s="446">
        <f t="shared" si="7"/>
        <v>0</v>
      </c>
      <c r="CF21" s="446">
        <f t="shared" si="7"/>
        <v>0</v>
      </c>
      <c r="CG21" s="446">
        <f t="shared" si="7"/>
        <v>0</v>
      </c>
      <c r="CH21" s="446">
        <f t="shared" si="7"/>
        <v>0</v>
      </c>
      <c r="CI21" s="446">
        <f t="shared" si="7"/>
        <v>0</v>
      </c>
      <c r="CJ21" s="446">
        <f t="shared" si="7"/>
        <v>0</v>
      </c>
      <c r="CK21" s="446">
        <f t="shared" si="7"/>
        <v>0</v>
      </c>
      <c r="CL21" s="446">
        <f t="shared" si="7"/>
        <v>0</v>
      </c>
      <c r="CM21" s="446">
        <f t="shared" si="7"/>
        <v>0</v>
      </c>
      <c r="CN21" s="446">
        <f t="shared" si="7"/>
        <v>0</v>
      </c>
      <c r="CO21" s="446">
        <f t="shared" si="7"/>
        <v>0</v>
      </c>
      <c r="CP21" s="446">
        <f t="shared" si="7"/>
        <v>0</v>
      </c>
      <c r="CQ21" s="446">
        <f t="shared" si="7"/>
        <v>0</v>
      </c>
      <c r="CR21" s="446">
        <f t="shared" si="7"/>
        <v>0</v>
      </c>
      <c r="CS21" s="446">
        <f t="shared" si="7"/>
        <v>0</v>
      </c>
      <c r="CT21" s="446">
        <f t="shared" si="7"/>
        <v>0</v>
      </c>
      <c r="CU21" s="446">
        <f t="shared" si="7"/>
        <v>0</v>
      </c>
      <c r="CV21" s="446">
        <f t="shared" si="7"/>
        <v>0</v>
      </c>
      <c r="CW21" s="446">
        <f t="shared" si="7"/>
        <v>0</v>
      </c>
      <c r="CX21" s="446">
        <f t="shared" si="7"/>
        <v>0</v>
      </c>
      <c r="CY21" s="446">
        <f t="shared" si="7"/>
        <v>0</v>
      </c>
      <c r="CZ21" s="446">
        <f t="shared" si="7"/>
        <v>0</v>
      </c>
      <c r="DA21" s="446">
        <f t="shared" si="7"/>
        <v>0</v>
      </c>
      <c r="DB21" s="446">
        <f t="shared" si="7"/>
        <v>0</v>
      </c>
      <c r="DC21" s="446">
        <f t="shared" si="7"/>
        <v>0</v>
      </c>
      <c r="DD21" s="446">
        <f t="shared" si="7"/>
        <v>0</v>
      </c>
      <c r="DE21" s="446">
        <f t="shared" si="7"/>
        <v>0</v>
      </c>
      <c r="DF21" s="446">
        <f t="shared" si="7"/>
        <v>0</v>
      </c>
    </row>
    <row r="22" spans="1:110" ht="25.05" customHeight="1">
      <c r="A22" s="404"/>
      <c r="B22" s="402"/>
      <c r="C22" s="918" t="s">
        <v>754</v>
      </c>
      <c r="D22" s="828"/>
      <c r="E22" s="828"/>
      <c r="F22" s="455">
        <v>2</v>
      </c>
      <c r="G22" s="404"/>
      <c r="H22" s="398"/>
      <c r="I22" s="398"/>
      <c r="J22" s="402"/>
    </row>
    <row r="23" spans="1:110" ht="19.95" customHeight="1">
      <c r="A23" s="404"/>
      <c r="B23" s="402"/>
      <c r="C23" s="904" t="s">
        <v>751</v>
      </c>
      <c r="D23" s="904"/>
      <c r="E23" s="904"/>
      <c r="F23" s="583">
        <v>0</v>
      </c>
      <c r="G23" s="404"/>
      <c r="H23" s="398"/>
      <c r="I23" s="398"/>
      <c r="J23" s="402"/>
    </row>
    <row r="24" spans="1:110" ht="25.05" customHeight="1">
      <c r="A24" s="404"/>
      <c r="B24" s="402"/>
      <c r="C24" s="415"/>
      <c r="D24" s="415"/>
      <c r="E24" s="415"/>
      <c r="F24" s="402"/>
      <c r="G24" s="404"/>
      <c r="H24" s="398"/>
      <c r="I24" s="398"/>
      <c r="J24" s="402"/>
    </row>
    <row r="25" spans="1:110" ht="27" customHeight="1">
      <c r="A25" s="404"/>
      <c r="B25" s="655" t="str">
        <f>Weighting!C55</f>
        <v>QA 3.0</v>
      </c>
      <c r="C25" s="825" t="str">
        <f>Weighting!D55</f>
        <v>QUALITY OF OVERSIGHT AND TESTING</v>
      </c>
      <c r="D25" s="825"/>
      <c r="E25" s="825"/>
      <c r="F25" s="449" t="s">
        <v>170</v>
      </c>
      <c r="G25" s="404"/>
      <c r="H25" s="404">
        <f>H26*$G$89</f>
        <v>0</v>
      </c>
      <c r="I25" s="398"/>
      <c r="J25" s="398"/>
    </row>
    <row r="26" spans="1:110" ht="30" customHeight="1">
      <c r="A26" s="404"/>
      <c r="B26" s="402"/>
      <c r="C26" s="843" t="s">
        <v>618</v>
      </c>
      <c r="D26" s="843"/>
      <c r="E26" s="843"/>
      <c r="F26" s="402">
        <v>4</v>
      </c>
      <c r="G26" s="404"/>
      <c r="H26" s="398">
        <f>I26</f>
        <v>0</v>
      </c>
      <c r="I26" s="398"/>
      <c r="J26" s="398"/>
    </row>
    <row r="27" spans="1:110" ht="27" customHeight="1" thickBot="1">
      <c r="A27" s="404"/>
      <c r="B27" s="402"/>
      <c r="C27" s="924" t="s">
        <v>694</v>
      </c>
      <c r="D27" s="925"/>
      <c r="E27" s="925"/>
      <c r="F27" s="846"/>
      <c r="G27" s="846"/>
      <c r="H27" s="846"/>
      <c r="I27" s="399"/>
      <c r="J27" s="402"/>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c r="BE27" s="429"/>
      <c r="BF27" s="429"/>
      <c r="BG27" s="429"/>
      <c r="BH27" s="429"/>
      <c r="BI27" s="429"/>
      <c r="BJ27" s="429"/>
      <c r="BK27" s="429"/>
      <c r="BL27" s="429"/>
      <c r="BM27" s="429"/>
      <c r="BN27" s="429"/>
      <c r="BO27" s="429"/>
      <c r="BP27" s="429"/>
      <c r="BQ27" s="429"/>
      <c r="BR27" s="429"/>
      <c r="BS27" s="429"/>
      <c r="BT27" s="429"/>
      <c r="BU27" s="429"/>
      <c r="BV27" s="429"/>
      <c r="BW27" s="429"/>
      <c r="BX27" s="429"/>
      <c r="BY27" s="429"/>
      <c r="BZ27" s="429"/>
      <c r="CA27" s="429"/>
      <c r="CB27" s="429"/>
      <c r="CC27" s="429"/>
      <c r="CD27" s="429"/>
      <c r="CE27" s="429"/>
      <c r="CF27" s="429"/>
      <c r="CG27" s="429"/>
      <c r="CH27" s="429"/>
      <c r="CI27" s="429"/>
      <c r="CJ27" s="429"/>
      <c r="CK27" s="429"/>
      <c r="CL27" s="429"/>
      <c r="CM27" s="429"/>
      <c r="CN27" s="429"/>
      <c r="CO27" s="429"/>
      <c r="CP27" s="429"/>
      <c r="CQ27" s="429"/>
      <c r="CR27" s="429"/>
      <c r="CS27" s="429"/>
      <c r="CT27" s="429"/>
      <c r="CU27" s="429"/>
      <c r="CV27" s="429"/>
      <c r="CW27" s="429"/>
      <c r="CX27" s="429"/>
      <c r="CY27" s="429"/>
      <c r="CZ27" s="429"/>
      <c r="DA27" s="429"/>
      <c r="DB27" s="429"/>
      <c r="DC27" s="429"/>
      <c r="DD27" s="429"/>
      <c r="DE27" s="429"/>
      <c r="DF27" s="429"/>
    </row>
    <row r="28" spans="1:110" ht="30" customHeight="1" thickBot="1">
      <c r="A28" s="404"/>
      <c r="B28" s="402"/>
      <c r="C28" s="843" t="s">
        <v>717</v>
      </c>
      <c r="D28" s="843"/>
      <c r="E28" s="843"/>
      <c r="F28" s="402">
        <v>2</v>
      </c>
      <c r="G28" s="404"/>
      <c r="H28" s="398"/>
      <c r="I28" s="686">
        <v>0</v>
      </c>
      <c r="J28" s="402"/>
      <c r="K28" s="446">
        <f>$I$28</f>
        <v>0</v>
      </c>
      <c r="L28" s="446">
        <f t="shared" ref="L28:BW28" si="8">$I$28</f>
        <v>0</v>
      </c>
      <c r="M28" s="446">
        <f t="shared" si="8"/>
        <v>0</v>
      </c>
      <c r="N28" s="446">
        <f t="shared" si="8"/>
        <v>0</v>
      </c>
      <c r="O28" s="446">
        <f t="shared" si="8"/>
        <v>0</v>
      </c>
      <c r="P28" s="446">
        <f t="shared" si="8"/>
        <v>0</v>
      </c>
      <c r="Q28" s="446">
        <f t="shared" si="8"/>
        <v>0</v>
      </c>
      <c r="R28" s="446">
        <f t="shared" si="8"/>
        <v>0</v>
      </c>
      <c r="S28" s="446">
        <f t="shared" si="8"/>
        <v>0</v>
      </c>
      <c r="T28" s="446">
        <f t="shared" si="8"/>
        <v>0</v>
      </c>
      <c r="U28" s="446">
        <f t="shared" si="8"/>
        <v>0</v>
      </c>
      <c r="V28" s="446">
        <f t="shared" si="8"/>
        <v>0</v>
      </c>
      <c r="W28" s="446">
        <f t="shared" si="8"/>
        <v>0</v>
      </c>
      <c r="X28" s="446">
        <f t="shared" si="8"/>
        <v>0</v>
      </c>
      <c r="Y28" s="446">
        <f t="shared" si="8"/>
        <v>0</v>
      </c>
      <c r="Z28" s="446">
        <f t="shared" si="8"/>
        <v>0</v>
      </c>
      <c r="AA28" s="446">
        <f t="shared" si="8"/>
        <v>0</v>
      </c>
      <c r="AB28" s="446">
        <f t="shared" si="8"/>
        <v>0</v>
      </c>
      <c r="AC28" s="446">
        <f t="shared" si="8"/>
        <v>0</v>
      </c>
      <c r="AD28" s="446">
        <f t="shared" si="8"/>
        <v>0</v>
      </c>
      <c r="AE28" s="446">
        <f t="shared" si="8"/>
        <v>0</v>
      </c>
      <c r="AF28" s="446">
        <f t="shared" si="8"/>
        <v>0</v>
      </c>
      <c r="AG28" s="446">
        <f t="shared" si="8"/>
        <v>0</v>
      </c>
      <c r="AH28" s="446">
        <f t="shared" si="8"/>
        <v>0</v>
      </c>
      <c r="AI28" s="446">
        <f t="shared" si="8"/>
        <v>0</v>
      </c>
      <c r="AJ28" s="446">
        <f t="shared" si="8"/>
        <v>0</v>
      </c>
      <c r="AK28" s="446">
        <f t="shared" si="8"/>
        <v>0</v>
      </c>
      <c r="AL28" s="446">
        <f t="shared" si="8"/>
        <v>0</v>
      </c>
      <c r="AM28" s="446">
        <f t="shared" si="8"/>
        <v>0</v>
      </c>
      <c r="AN28" s="446">
        <f t="shared" si="8"/>
        <v>0</v>
      </c>
      <c r="AO28" s="446">
        <f t="shared" si="8"/>
        <v>0</v>
      </c>
      <c r="AP28" s="446">
        <f t="shared" si="8"/>
        <v>0</v>
      </c>
      <c r="AQ28" s="446">
        <f t="shared" si="8"/>
        <v>0</v>
      </c>
      <c r="AR28" s="446">
        <f t="shared" si="8"/>
        <v>0</v>
      </c>
      <c r="AS28" s="446">
        <f t="shared" si="8"/>
        <v>0</v>
      </c>
      <c r="AT28" s="446">
        <f t="shared" si="8"/>
        <v>0</v>
      </c>
      <c r="AU28" s="446">
        <f t="shared" si="8"/>
        <v>0</v>
      </c>
      <c r="AV28" s="446">
        <f t="shared" si="8"/>
        <v>0</v>
      </c>
      <c r="AW28" s="446">
        <f t="shared" si="8"/>
        <v>0</v>
      </c>
      <c r="AX28" s="446">
        <f t="shared" si="8"/>
        <v>0</v>
      </c>
      <c r="AY28" s="446">
        <f t="shared" si="8"/>
        <v>0</v>
      </c>
      <c r="AZ28" s="446">
        <f t="shared" si="8"/>
        <v>0</v>
      </c>
      <c r="BA28" s="446">
        <f t="shared" si="8"/>
        <v>0</v>
      </c>
      <c r="BB28" s="446">
        <f t="shared" si="8"/>
        <v>0</v>
      </c>
      <c r="BC28" s="446">
        <f t="shared" si="8"/>
        <v>0</v>
      </c>
      <c r="BD28" s="446">
        <f t="shared" si="8"/>
        <v>0</v>
      </c>
      <c r="BE28" s="446">
        <f t="shared" si="8"/>
        <v>0</v>
      </c>
      <c r="BF28" s="446">
        <f t="shared" si="8"/>
        <v>0</v>
      </c>
      <c r="BG28" s="446">
        <f t="shared" si="8"/>
        <v>0</v>
      </c>
      <c r="BH28" s="446">
        <f t="shared" si="8"/>
        <v>0</v>
      </c>
      <c r="BI28" s="446">
        <f t="shared" si="8"/>
        <v>0</v>
      </c>
      <c r="BJ28" s="446">
        <f t="shared" si="8"/>
        <v>0</v>
      </c>
      <c r="BK28" s="446">
        <f t="shared" si="8"/>
        <v>0</v>
      </c>
      <c r="BL28" s="446">
        <f t="shared" si="8"/>
        <v>0</v>
      </c>
      <c r="BM28" s="446">
        <f t="shared" si="8"/>
        <v>0</v>
      </c>
      <c r="BN28" s="446">
        <f t="shared" si="8"/>
        <v>0</v>
      </c>
      <c r="BO28" s="446">
        <f t="shared" si="8"/>
        <v>0</v>
      </c>
      <c r="BP28" s="446">
        <f t="shared" si="8"/>
        <v>0</v>
      </c>
      <c r="BQ28" s="446">
        <f t="shared" si="8"/>
        <v>0</v>
      </c>
      <c r="BR28" s="446">
        <f t="shared" si="8"/>
        <v>0</v>
      </c>
      <c r="BS28" s="446">
        <f t="shared" si="8"/>
        <v>0</v>
      </c>
      <c r="BT28" s="446">
        <f t="shared" si="8"/>
        <v>0</v>
      </c>
      <c r="BU28" s="446">
        <f t="shared" si="8"/>
        <v>0</v>
      </c>
      <c r="BV28" s="446">
        <f t="shared" si="8"/>
        <v>0</v>
      </c>
      <c r="BW28" s="446">
        <f t="shared" si="8"/>
        <v>0</v>
      </c>
      <c r="BX28" s="446">
        <f t="shared" ref="BX28:DF28" si="9">$I$28</f>
        <v>0</v>
      </c>
      <c r="BY28" s="446">
        <f t="shared" si="9"/>
        <v>0</v>
      </c>
      <c r="BZ28" s="446">
        <f t="shared" si="9"/>
        <v>0</v>
      </c>
      <c r="CA28" s="446">
        <f t="shared" si="9"/>
        <v>0</v>
      </c>
      <c r="CB28" s="446">
        <f t="shared" si="9"/>
        <v>0</v>
      </c>
      <c r="CC28" s="446">
        <f t="shared" si="9"/>
        <v>0</v>
      </c>
      <c r="CD28" s="446">
        <f t="shared" si="9"/>
        <v>0</v>
      </c>
      <c r="CE28" s="446">
        <f t="shared" si="9"/>
        <v>0</v>
      </c>
      <c r="CF28" s="446">
        <f t="shared" si="9"/>
        <v>0</v>
      </c>
      <c r="CG28" s="446">
        <f t="shared" si="9"/>
        <v>0</v>
      </c>
      <c r="CH28" s="446">
        <f t="shared" si="9"/>
        <v>0</v>
      </c>
      <c r="CI28" s="446">
        <f t="shared" si="9"/>
        <v>0</v>
      </c>
      <c r="CJ28" s="446">
        <f t="shared" si="9"/>
        <v>0</v>
      </c>
      <c r="CK28" s="446">
        <f t="shared" si="9"/>
        <v>0</v>
      </c>
      <c r="CL28" s="446">
        <f t="shared" si="9"/>
        <v>0</v>
      </c>
      <c r="CM28" s="446">
        <f t="shared" si="9"/>
        <v>0</v>
      </c>
      <c r="CN28" s="446">
        <f t="shared" si="9"/>
        <v>0</v>
      </c>
      <c r="CO28" s="446">
        <f t="shared" si="9"/>
        <v>0</v>
      </c>
      <c r="CP28" s="446">
        <f t="shared" si="9"/>
        <v>0</v>
      </c>
      <c r="CQ28" s="446">
        <f t="shared" si="9"/>
        <v>0</v>
      </c>
      <c r="CR28" s="446">
        <f t="shared" si="9"/>
        <v>0</v>
      </c>
      <c r="CS28" s="446">
        <f t="shared" si="9"/>
        <v>0</v>
      </c>
      <c r="CT28" s="446">
        <f t="shared" si="9"/>
        <v>0</v>
      </c>
      <c r="CU28" s="446">
        <f t="shared" si="9"/>
        <v>0</v>
      </c>
      <c r="CV28" s="446">
        <f t="shared" si="9"/>
        <v>0</v>
      </c>
      <c r="CW28" s="446">
        <f t="shared" si="9"/>
        <v>0</v>
      </c>
      <c r="CX28" s="446">
        <f t="shared" si="9"/>
        <v>0</v>
      </c>
      <c r="CY28" s="446">
        <f t="shared" si="9"/>
        <v>0</v>
      </c>
      <c r="CZ28" s="446">
        <f t="shared" si="9"/>
        <v>0</v>
      </c>
      <c r="DA28" s="446">
        <f t="shared" si="9"/>
        <v>0</v>
      </c>
      <c r="DB28" s="446">
        <f t="shared" si="9"/>
        <v>0</v>
      </c>
      <c r="DC28" s="446">
        <f t="shared" si="9"/>
        <v>0</v>
      </c>
      <c r="DD28" s="446">
        <f t="shared" si="9"/>
        <v>0</v>
      </c>
      <c r="DE28" s="446">
        <f t="shared" si="9"/>
        <v>0</v>
      </c>
      <c r="DF28" s="446">
        <f t="shared" si="9"/>
        <v>0</v>
      </c>
    </row>
    <row r="29" spans="1:110" ht="30" customHeight="1">
      <c r="A29" s="404"/>
      <c r="B29" s="402"/>
      <c r="C29" s="843" t="s">
        <v>718</v>
      </c>
      <c r="D29" s="843"/>
      <c r="E29" s="843"/>
      <c r="F29" s="402">
        <v>2</v>
      </c>
      <c r="G29" s="404"/>
      <c r="H29" s="398"/>
      <c r="I29" s="398"/>
      <c r="J29" s="402"/>
    </row>
    <row r="30" spans="1:110" ht="5.0999999999999996" customHeight="1">
      <c r="A30" s="404"/>
      <c r="B30" s="402"/>
      <c r="C30" s="415"/>
      <c r="D30" s="415"/>
      <c r="E30" s="415"/>
      <c r="F30" s="408">
        <v>4</v>
      </c>
      <c r="G30" s="404"/>
      <c r="H30" s="398"/>
      <c r="I30" s="398"/>
      <c r="J30" s="402"/>
    </row>
    <row r="31" spans="1:110" ht="25.05" customHeight="1">
      <c r="A31" s="404"/>
      <c r="B31" s="402"/>
      <c r="C31" s="843" t="s">
        <v>716</v>
      </c>
      <c r="D31" s="843"/>
      <c r="E31" s="843"/>
      <c r="F31" s="402">
        <v>2</v>
      </c>
      <c r="G31" s="404"/>
      <c r="H31" s="398"/>
      <c r="I31" s="398"/>
      <c r="J31" s="402"/>
    </row>
    <row r="32" spans="1:110" ht="5.0999999999999996" customHeight="1">
      <c r="A32" s="404"/>
      <c r="B32" s="402"/>
      <c r="C32" s="415"/>
      <c r="D32" s="415"/>
      <c r="E32" s="415"/>
      <c r="F32" s="408">
        <v>0</v>
      </c>
      <c r="G32" s="404"/>
      <c r="H32" s="398"/>
      <c r="I32" s="398"/>
      <c r="J32" s="402"/>
    </row>
    <row r="33" spans="1:110" ht="18" customHeight="1">
      <c r="A33" s="404"/>
      <c r="B33" s="402"/>
      <c r="C33" s="402"/>
      <c r="D33" s="402"/>
      <c r="E33" s="408"/>
      <c r="F33" s="408">
        <v>4</v>
      </c>
      <c r="G33" s="404"/>
      <c r="H33" s="404"/>
      <c r="I33" s="399"/>
      <c r="J33" s="402"/>
    </row>
    <row r="34" spans="1:110" ht="27" customHeight="1">
      <c r="A34" s="404"/>
      <c r="B34" s="651" t="str">
        <f>Weighting!C56</f>
        <v>QA 4.0</v>
      </c>
      <c r="C34" s="844" t="str">
        <f>Weighting!D56</f>
        <v>CONSTRUCTION TEAM SKILLS*</v>
      </c>
      <c r="D34" s="844"/>
      <c r="E34" s="844"/>
      <c r="F34" s="436" t="s">
        <v>170</v>
      </c>
      <c r="G34" s="404"/>
      <c r="H34" s="404">
        <f>H38*$G$90</f>
        <v>0</v>
      </c>
      <c r="I34" s="399"/>
      <c r="J34" s="402"/>
      <c r="K34" s="429"/>
      <c r="L34" s="429">
        <f t="shared" ref="L34:AQ34" si="10">L38*$G$90</f>
        <v>0</v>
      </c>
      <c r="M34" s="429">
        <f t="shared" si="10"/>
        <v>0</v>
      </c>
      <c r="N34" s="429">
        <f t="shared" si="10"/>
        <v>0</v>
      </c>
      <c r="O34" s="429">
        <f t="shared" si="10"/>
        <v>0</v>
      </c>
      <c r="P34" s="429">
        <f t="shared" si="10"/>
        <v>0</v>
      </c>
      <c r="Q34" s="429">
        <f t="shared" si="10"/>
        <v>0</v>
      </c>
      <c r="R34" s="429">
        <f t="shared" si="10"/>
        <v>0</v>
      </c>
      <c r="S34" s="429">
        <f t="shared" si="10"/>
        <v>0</v>
      </c>
      <c r="T34" s="429">
        <f t="shared" si="10"/>
        <v>0</v>
      </c>
      <c r="U34" s="429">
        <f t="shared" si="10"/>
        <v>0</v>
      </c>
      <c r="V34" s="429">
        <f t="shared" si="10"/>
        <v>0</v>
      </c>
      <c r="W34" s="429">
        <f t="shared" si="10"/>
        <v>0</v>
      </c>
      <c r="X34" s="429">
        <f t="shared" si="10"/>
        <v>0</v>
      </c>
      <c r="Y34" s="429">
        <f t="shared" si="10"/>
        <v>0</v>
      </c>
      <c r="Z34" s="429">
        <f t="shared" si="10"/>
        <v>0</v>
      </c>
      <c r="AA34" s="429">
        <f t="shared" si="10"/>
        <v>0</v>
      </c>
      <c r="AB34" s="429">
        <f t="shared" si="10"/>
        <v>0</v>
      </c>
      <c r="AC34" s="429">
        <f t="shared" si="10"/>
        <v>0</v>
      </c>
      <c r="AD34" s="429">
        <f t="shared" si="10"/>
        <v>0</v>
      </c>
      <c r="AE34" s="429">
        <f t="shared" si="10"/>
        <v>0</v>
      </c>
      <c r="AF34" s="429">
        <f t="shared" si="10"/>
        <v>0</v>
      </c>
      <c r="AG34" s="429">
        <f t="shared" si="10"/>
        <v>0</v>
      </c>
      <c r="AH34" s="429">
        <f t="shared" si="10"/>
        <v>0</v>
      </c>
      <c r="AI34" s="429">
        <f t="shared" si="10"/>
        <v>0</v>
      </c>
      <c r="AJ34" s="429">
        <f t="shared" si="10"/>
        <v>0</v>
      </c>
      <c r="AK34" s="429">
        <f t="shared" si="10"/>
        <v>0</v>
      </c>
      <c r="AL34" s="429">
        <f t="shared" si="10"/>
        <v>0</v>
      </c>
      <c r="AM34" s="429">
        <f t="shared" si="10"/>
        <v>0</v>
      </c>
      <c r="AN34" s="429">
        <f t="shared" si="10"/>
        <v>0</v>
      </c>
      <c r="AO34" s="429">
        <f t="shared" si="10"/>
        <v>0</v>
      </c>
      <c r="AP34" s="429">
        <f t="shared" si="10"/>
        <v>0</v>
      </c>
      <c r="AQ34" s="429">
        <f t="shared" si="10"/>
        <v>0</v>
      </c>
      <c r="AR34" s="429">
        <f t="shared" ref="AR34:BW34" si="11">AR38*$G$90</f>
        <v>0</v>
      </c>
      <c r="AS34" s="429">
        <f t="shared" si="11"/>
        <v>0</v>
      </c>
      <c r="AT34" s="429">
        <f t="shared" si="11"/>
        <v>0</v>
      </c>
      <c r="AU34" s="429">
        <f t="shared" si="11"/>
        <v>0</v>
      </c>
      <c r="AV34" s="429">
        <f t="shared" si="11"/>
        <v>0</v>
      </c>
      <c r="AW34" s="429">
        <f t="shared" si="11"/>
        <v>0</v>
      </c>
      <c r="AX34" s="429">
        <f t="shared" si="11"/>
        <v>0</v>
      </c>
      <c r="AY34" s="429">
        <f t="shared" si="11"/>
        <v>0</v>
      </c>
      <c r="AZ34" s="429">
        <f t="shared" si="11"/>
        <v>0</v>
      </c>
      <c r="BA34" s="429">
        <f t="shared" si="11"/>
        <v>0</v>
      </c>
      <c r="BB34" s="429">
        <f t="shared" si="11"/>
        <v>0</v>
      </c>
      <c r="BC34" s="429">
        <f t="shared" si="11"/>
        <v>0</v>
      </c>
      <c r="BD34" s="429">
        <f t="shared" si="11"/>
        <v>0</v>
      </c>
      <c r="BE34" s="429">
        <f t="shared" si="11"/>
        <v>0</v>
      </c>
      <c r="BF34" s="429">
        <f t="shared" si="11"/>
        <v>0</v>
      </c>
      <c r="BG34" s="429">
        <f t="shared" si="11"/>
        <v>0</v>
      </c>
      <c r="BH34" s="429">
        <f t="shared" si="11"/>
        <v>0</v>
      </c>
      <c r="BI34" s="429">
        <f t="shared" si="11"/>
        <v>0</v>
      </c>
      <c r="BJ34" s="429">
        <f t="shared" si="11"/>
        <v>0</v>
      </c>
      <c r="BK34" s="429">
        <f t="shared" si="11"/>
        <v>0</v>
      </c>
      <c r="BL34" s="429">
        <f t="shared" si="11"/>
        <v>0</v>
      </c>
      <c r="BM34" s="429">
        <f t="shared" si="11"/>
        <v>0</v>
      </c>
      <c r="BN34" s="429">
        <f t="shared" si="11"/>
        <v>0</v>
      </c>
      <c r="BO34" s="429">
        <f t="shared" si="11"/>
        <v>0</v>
      </c>
      <c r="BP34" s="429">
        <f t="shared" si="11"/>
        <v>0</v>
      </c>
      <c r="BQ34" s="429">
        <f t="shared" si="11"/>
        <v>0</v>
      </c>
      <c r="BR34" s="429">
        <f t="shared" si="11"/>
        <v>0</v>
      </c>
      <c r="BS34" s="429">
        <f t="shared" si="11"/>
        <v>0</v>
      </c>
      <c r="BT34" s="429">
        <f t="shared" si="11"/>
        <v>0</v>
      </c>
      <c r="BU34" s="429">
        <f t="shared" si="11"/>
        <v>0</v>
      </c>
      <c r="BV34" s="429">
        <f t="shared" si="11"/>
        <v>0</v>
      </c>
      <c r="BW34" s="429">
        <f t="shared" si="11"/>
        <v>0</v>
      </c>
      <c r="BX34" s="429">
        <f t="shared" ref="BX34:DF34" si="12">BX38*$G$90</f>
        <v>0</v>
      </c>
      <c r="BY34" s="429">
        <f t="shared" si="12"/>
        <v>0</v>
      </c>
      <c r="BZ34" s="429">
        <f t="shared" si="12"/>
        <v>0</v>
      </c>
      <c r="CA34" s="429">
        <f t="shared" si="12"/>
        <v>0</v>
      </c>
      <c r="CB34" s="429">
        <f t="shared" si="12"/>
        <v>0</v>
      </c>
      <c r="CC34" s="429">
        <f t="shared" si="12"/>
        <v>0</v>
      </c>
      <c r="CD34" s="429">
        <f t="shared" si="12"/>
        <v>0</v>
      </c>
      <c r="CE34" s="429">
        <f t="shared" si="12"/>
        <v>0</v>
      </c>
      <c r="CF34" s="429">
        <f t="shared" si="12"/>
        <v>0</v>
      </c>
      <c r="CG34" s="429">
        <f t="shared" si="12"/>
        <v>0</v>
      </c>
      <c r="CH34" s="429">
        <f t="shared" si="12"/>
        <v>0</v>
      </c>
      <c r="CI34" s="429">
        <f t="shared" si="12"/>
        <v>0</v>
      </c>
      <c r="CJ34" s="429">
        <f t="shared" si="12"/>
        <v>0</v>
      </c>
      <c r="CK34" s="429">
        <f t="shared" si="12"/>
        <v>0</v>
      </c>
      <c r="CL34" s="429">
        <f t="shared" si="12"/>
        <v>0</v>
      </c>
      <c r="CM34" s="429">
        <f t="shared" si="12"/>
        <v>0</v>
      </c>
      <c r="CN34" s="429">
        <f t="shared" si="12"/>
        <v>0</v>
      </c>
      <c r="CO34" s="429">
        <f t="shared" si="12"/>
        <v>0</v>
      </c>
      <c r="CP34" s="429">
        <f t="shared" si="12"/>
        <v>0</v>
      </c>
      <c r="CQ34" s="429">
        <f t="shared" si="12"/>
        <v>0</v>
      </c>
      <c r="CR34" s="429">
        <f t="shared" si="12"/>
        <v>0</v>
      </c>
      <c r="CS34" s="429">
        <f t="shared" si="12"/>
        <v>0</v>
      </c>
      <c r="CT34" s="429">
        <f t="shared" si="12"/>
        <v>0</v>
      </c>
      <c r="CU34" s="429">
        <f t="shared" si="12"/>
        <v>0</v>
      </c>
      <c r="CV34" s="429">
        <f t="shared" si="12"/>
        <v>0</v>
      </c>
      <c r="CW34" s="429">
        <f t="shared" si="12"/>
        <v>0</v>
      </c>
      <c r="CX34" s="429">
        <f t="shared" si="12"/>
        <v>0</v>
      </c>
      <c r="CY34" s="429">
        <f t="shared" si="12"/>
        <v>0</v>
      </c>
      <c r="CZ34" s="429">
        <f t="shared" si="12"/>
        <v>0</v>
      </c>
      <c r="DA34" s="429">
        <f t="shared" si="12"/>
        <v>0</v>
      </c>
      <c r="DB34" s="429">
        <f t="shared" si="12"/>
        <v>0</v>
      </c>
      <c r="DC34" s="429">
        <f t="shared" si="12"/>
        <v>0</v>
      </c>
      <c r="DD34" s="429">
        <f t="shared" si="12"/>
        <v>0</v>
      </c>
      <c r="DE34" s="429">
        <f t="shared" si="12"/>
        <v>0</v>
      </c>
      <c r="DF34" s="429">
        <f t="shared" si="12"/>
        <v>0</v>
      </c>
    </row>
    <row r="35" spans="1:110" ht="3.75" customHeight="1">
      <c r="A35" s="404"/>
      <c r="B35" s="398"/>
      <c r="C35" s="927"/>
      <c r="D35" s="927"/>
      <c r="E35" s="927"/>
      <c r="F35" s="398"/>
      <c r="G35" s="404"/>
      <c r="H35" s="404"/>
      <c r="I35" s="399"/>
      <c r="J35" s="402"/>
    </row>
    <row r="36" spans="1:110" ht="20.100000000000001" customHeight="1">
      <c r="A36" s="404"/>
      <c r="B36" s="398"/>
      <c r="C36" s="928" t="s">
        <v>201</v>
      </c>
      <c r="D36" s="843"/>
      <c r="E36" s="843"/>
      <c r="F36" s="398"/>
      <c r="G36" s="404"/>
      <c r="H36" s="404"/>
      <c r="I36" s="399"/>
      <c r="J36" s="402"/>
    </row>
    <row r="37" spans="1:110" ht="20.100000000000001" customHeight="1" thickBot="1">
      <c r="A37" s="404"/>
      <c r="B37" s="398"/>
      <c r="C37" s="415"/>
      <c r="D37" s="415"/>
      <c r="E37" s="415"/>
      <c r="F37" s="398"/>
      <c r="G37" s="404"/>
      <c r="H37" s="404"/>
      <c r="I37" s="399"/>
      <c r="J37" s="402"/>
    </row>
    <row r="38" spans="1:110" s="657" customFormat="1" ht="30" customHeight="1" thickBot="1">
      <c r="A38" s="415"/>
      <c r="B38" s="415"/>
      <c r="C38" s="919" t="s">
        <v>704</v>
      </c>
      <c r="D38" s="919"/>
      <c r="E38" s="919"/>
      <c r="F38" s="686">
        <v>0</v>
      </c>
      <c r="G38" s="415"/>
      <c r="H38" s="398">
        <f>I38</f>
        <v>0</v>
      </c>
      <c r="I38" s="446">
        <f>SUM(F38:F43)</f>
        <v>0</v>
      </c>
      <c r="J38" s="415"/>
      <c r="K38" s="446">
        <f>$I$38</f>
        <v>0</v>
      </c>
      <c r="L38" s="446">
        <f t="shared" ref="L38:BW38" si="13">$I$38</f>
        <v>0</v>
      </c>
      <c r="M38" s="446">
        <f t="shared" si="13"/>
        <v>0</v>
      </c>
      <c r="N38" s="446">
        <f t="shared" si="13"/>
        <v>0</v>
      </c>
      <c r="O38" s="446">
        <f t="shared" si="13"/>
        <v>0</v>
      </c>
      <c r="P38" s="446">
        <f t="shared" si="13"/>
        <v>0</v>
      </c>
      <c r="Q38" s="446">
        <f t="shared" si="13"/>
        <v>0</v>
      </c>
      <c r="R38" s="446">
        <f t="shared" si="13"/>
        <v>0</v>
      </c>
      <c r="S38" s="446">
        <f t="shared" si="13"/>
        <v>0</v>
      </c>
      <c r="T38" s="446">
        <f t="shared" si="13"/>
        <v>0</v>
      </c>
      <c r="U38" s="446">
        <f t="shared" si="13"/>
        <v>0</v>
      </c>
      <c r="V38" s="446">
        <f t="shared" si="13"/>
        <v>0</v>
      </c>
      <c r="W38" s="446">
        <f t="shared" si="13"/>
        <v>0</v>
      </c>
      <c r="X38" s="446">
        <f t="shared" si="13"/>
        <v>0</v>
      </c>
      <c r="Y38" s="446">
        <f t="shared" si="13"/>
        <v>0</v>
      </c>
      <c r="Z38" s="446">
        <f t="shared" si="13"/>
        <v>0</v>
      </c>
      <c r="AA38" s="446">
        <f t="shared" si="13"/>
        <v>0</v>
      </c>
      <c r="AB38" s="446">
        <f t="shared" si="13"/>
        <v>0</v>
      </c>
      <c r="AC38" s="446">
        <f t="shared" si="13"/>
        <v>0</v>
      </c>
      <c r="AD38" s="446">
        <f t="shared" si="13"/>
        <v>0</v>
      </c>
      <c r="AE38" s="446">
        <f t="shared" si="13"/>
        <v>0</v>
      </c>
      <c r="AF38" s="446">
        <f t="shared" si="13"/>
        <v>0</v>
      </c>
      <c r="AG38" s="446">
        <f t="shared" si="13"/>
        <v>0</v>
      </c>
      <c r="AH38" s="446">
        <f t="shared" si="13"/>
        <v>0</v>
      </c>
      <c r="AI38" s="446">
        <f t="shared" si="13"/>
        <v>0</v>
      </c>
      <c r="AJ38" s="446">
        <f t="shared" si="13"/>
        <v>0</v>
      </c>
      <c r="AK38" s="446">
        <f t="shared" si="13"/>
        <v>0</v>
      </c>
      <c r="AL38" s="446">
        <f t="shared" si="13"/>
        <v>0</v>
      </c>
      <c r="AM38" s="446">
        <f t="shared" si="13"/>
        <v>0</v>
      </c>
      <c r="AN38" s="446">
        <f t="shared" si="13"/>
        <v>0</v>
      </c>
      <c r="AO38" s="446">
        <f t="shared" si="13"/>
        <v>0</v>
      </c>
      <c r="AP38" s="446">
        <f t="shared" si="13"/>
        <v>0</v>
      </c>
      <c r="AQ38" s="446">
        <f t="shared" si="13"/>
        <v>0</v>
      </c>
      <c r="AR38" s="446">
        <f t="shared" si="13"/>
        <v>0</v>
      </c>
      <c r="AS38" s="446">
        <f t="shared" si="13"/>
        <v>0</v>
      </c>
      <c r="AT38" s="446">
        <f t="shared" si="13"/>
        <v>0</v>
      </c>
      <c r="AU38" s="446">
        <f t="shared" si="13"/>
        <v>0</v>
      </c>
      <c r="AV38" s="446">
        <f t="shared" si="13"/>
        <v>0</v>
      </c>
      <c r="AW38" s="446">
        <f t="shared" si="13"/>
        <v>0</v>
      </c>
      <c r="AX38" s="446">
        <f t="shared" si="13"/>
        <v>0</v>
      </c>
      <c r="AY38" s="446">
        <f t="shared" si="13"/>
        <v>0</v>
      </c>
      <c r="AZ38" s="446">
        <f t="shared" si="13"/>
        <v>0</v>
      </c>
      <c r="BA38" s="446">
        <f t="shared" si="13"/>
        <v>0</v>
      </c>
      <c r="BB38" s="446">
        <f t="shared" si="13"/>
        <v>0</v>
      </c>
      <c r="BC38" s="446">
        <f t="shared" si="13"/>
        <v>0</v>
      </c>
      <c r="BD38" s="446">
        <f t="shared" si="13"/>
        <v>0</v>
      </c>
      <c r="BE38" s="446">
        <f t="shared" si="13"/>
        <v>0</v>
      </c>
      <c r="BF38" s="446">
        <f t="shared" si="13"/>
        <v>0</v>
      </c>
      <c r="BG38" s="446">
        <f t="shared" si="13"/>
        <v>0</v>
      </c>
      <c r="BH38" s="446">
        <f t="shared" si="13"/>
        <v>0</v>
      </c>
      <c r="BI38" s="446">
        <f t="shared" si="13"/>
        <v>0</v>
      </c>
      <c r="BJ38" s="446">
        <f t="shared" si="13"/>
        <v>0</v>
      </c>
      <c r="BK38" s="446">
        <f t="shared" si="13"/>
        <v>0</v>
      </c>
      <c r="BL38" s="446">
        <f t="shared" si="13"/>
        <v>0</v>
      </c>
      <c r="BM38" s="446">
        <f t="shared" si="13"/>
        <v>0</v>
      </c>
      <c r="BN38" s="446">
        <f t="shared" si="13"/>
        <v>0</v>
      </c>
      <c r="BO38" s="446">
        <f t="shared" si="13"/>
        <v>0</v>
      </c>
      <c r="BP38" s="446">
        <f t="shared" si="13"/>
        <v>0</v>
      </c>
      <c r="BQ38" s="446">
        <f t="shared" si="13"/>
        <v>0</v>
      </c>
      <c r="BR38" s="446">
        <f t="shared" si="13"/>
        <v>0</v>
      </c>
      <c r="BS38" s="446">
        <f t="shared" si="13"/>
        <v>0</v>
      </c>
      <c r="BT38" s="446">
        <f t="shared" si="13"/>
        <v>0</v>
      </c>
      <c r="BU38" s="446">
        <f t="shared" si="13"/>
        <v>0</v>
      </c>
      <c r="BV38" s="446">
        <f t="shared" si="13"/>
        <v>0</v>
      </c>
      <c r="BW38" s="446">
        <f t="shared" si="13"/>
        <v>0</v>
      </c>
      <c r="BX38" s="446">
        <f t="shared" ref="BX38:DF38" si="14">$I$38</f>
        <v>0</v>
      </c>
      <c r="BY38" s="446">
        <f t="shared" si="14"/>
        <v>0</v>
      </c>
      <c r="BZ38" s="446">
        <f t="shared" si="14"/>
        <v>0</v>
      </c>
      <c r="CA38" s="446">
        <f t="shared" si="14"/>
        <v>0</v>
      </c>
      <c r="CB38" s="446">
        <f t="shared" si="14"/>
        <v>0</v>
      </c>
      <c r="CC38" s="446">
        <f t="shared" si="14"/>
        <v>0</v>
      </c>
      <c r="CD38" s="446">
        <f t="shared" si="14"/>
        <v>0</v>
      </c>
      <c r="CE38" s="446">
        <f t="shared" si="14"/>
        <v>0</v>
      </c>
      <c r="CF38" s="446">
        <f t="shared" si="14"/>
        <v>0</v>
      </c>
      <c r="CG38" s="446">
        <f t="shared" si="14"/>
        <v>0</v>
      </c>
      <c r="CH38" s="446">
        <f t="shared" si="14"/>
        <v>0</v>
      </c>
      <c r="CI38" s="446">
        <f t="shared" si="14"/>
        <v>0</v>
      </c>
      <c r="CJ38" s="446">
        <f t="shared" si="14"/>
        <v>0</v>
      </c>
      <c r="CK38" s="446">
        <f t="shared" si="14"/>
        <v>0</v>
      </c>
      <c r="CL38" s="446">
        <f t="shared" si="14"/>
        <v>0</v>
      </c>
      <c r="CM38" s="446">
        <f t="shared" si="14"/>
        <v>0</v>
      </c>
      <c r="CN38" s="446">
        <f t="shared" si="14"/>
        <v>0</v>
      </c>
      <c r="CO38" s="446">
        <f t="shared" si="14"/>
        <v>0</v>
      </c>
      <c r="CP38" s="446">
        <f t="shared" si="14"/>
        <v>0</v>
      </c>
      <c r="CQ38" s="446">
        <f t="shared" si="14"/>
        <v>0</v>
      </c>
      <c r="CR38" s="446">
        <f t="shared" si="14"/>
        <v>0</v>
      </c>
      <c r="CS38" s="446">
        <f t="shared" si="14"/>
        <v>0</v>
      </c>
      <c r="CT38" s="446">
        <f t="shared" si="14"/>
        <v>0</v>
      </c>
      <c r="CU38" s="446">
        <f t="shared" si="14"/>
        <v>0</v>
      </c>
      <c r="CV38" s="446">
        <f t="shared" si="14"/>
        <v>0</v>
      </c>
      <c r="CW38" s="446">
        <f t="shared" si="14"/>
        <v>0</v>
      </c>
      <c r="CX38" s="446">
        <f t="shared" si="14"/>
        <v>0</v>
      </c>
      <c r="CY38" s="446">
        <f t="shared" si="14"/>
        <v>0</v>
      </c>
      <c r="CZ38" s="446">
        <f t="shared" si="14"/>
        <v>0</v>
      </c>
      <c r="DA38" s="446">
        <f t="shared" si="14"/>
        <v>0</v>
      </c>
      <c r="DB38" s="446">
        <f t="shared" si="14"/>
        <v>0</v>
      </c>
      <c r="DC38" s="446">
        <f t="shared" si="14"/>
        <v>0</v>
      </c>
      <c r="DD38" s="446">
        <f t="shared" si="14"/>
        <v>0</v>
      </c>
      <c r="DE38" s="446">
        <f t="shared" si="14"/>
        <v>0</v>
      </c>
      <c r="DF38" s="446">
        <f t="shared" si="14"/>
        <v>0</v>
      </c>
    </row>
    <row r="39" spans="1:110" s="401" customFormat="1" ht="30" customHeight="1" thickBot="1">
      <c r="A39" s="398"/>
      <c r="B39" s="399"/>
      <c r="C39" s="609"/>
      <c r="D39" s="609"/>
      <c r="E39" s="609"/>
      <c r="F39" s="609"/>
      <c r="G39" s="398"/>
      <c r="H39" s="398"/>
      <c r="I39" s="398"/>
      <c r="J39" s="399"/>
    </row>
    <row r="40" spans="1:110" s="401" customFormat="1" ht="30" customHeight="1" thickBot="1">
      <c r="A40" s="398"/>
      <c r="B40" s="399"/>
      <c r="C40" s="919" t="s">
        <v>705</v>
      </c>
      <c r="D40" s="919"/>
      <c r="E40" s="919"/>
      <c r="F40" s="686">
        <v>0</v>
      </c>
      <c r="G40" s="398">
        <v>1</v>
      </c>
      <c r="H40" s="398">
        <v>0</v>
      </c>
      <c r="I40" s="398"/>
      <c r="J40" s="399"/>
    </row>
    <row r="41" spans="1:110" s="401" customFormat="1" ht="30" customHeight="1" thickBot="1">
      <c r="A41" s="398"/>
      <c r="B41" s="399"/>
      <c r="C41" s="609"/>
      <c r="D41" s="609"/>
      <c r="E41" s="609"/>
      <c r="F41" s="609"/>
      <c r="G41" s="398"/>
      <c r="H41" s="398"/>
      <c r="I41" s="398"/>
      <c r="J41" s="399"/>
    </row>
    <row r="42" spans="1:110" s="401" customFormat="1" ht="64.95" customHeight="1">
      <c r="A42" s="398"/>
      <c r="B42" s="399"/>
      <c r="C42" s="609"/>
      <c r="D42" s="919" t="s">
        <v>706</v>
      </c>
      <c r="E42" s="919"/>
      <c r="F42" s="920">
        <v>0</v>
      </c>
      <c r="G42" s="398"/>
      <c r="H42" s="398"/>
      <c r="I42" s="398"/>
      <c r="J42" s="399"/>
    </row>
    <row r="43" spans="1:110" s="401" customFormat="1" ht="30" customHeight="1" thickBot="1">
      <c r="A43" s="398"/>
      <c r="B43" s="399"/>
      <c r="C43" s="609"/>
      <c r="D43" s="609"/>
      <c r="E43" s="609" t="s">
        <v>707</v>
      </c>
      <c r="F43" s="921"/>
      <c r="G43" s="398">
        <v>2</v>
      </c>
      <c r="H43" s="398">
        <v>1</v>
      </c>
      <c r="I43" s="595">
        <v>0</v>
      </c>
      <c r="J43" s="399"/>
    </row>
    <row r="44" spans="1:110" ht="18" customHeight="1">
      <c r="A44" s="404"/>
      <c r="B44" s="402"/>
      <c r="C44" s="402"/>
      <c r="D44" s="402"/>
      <c r="E44" s="398"/>
      <c r="F44" s="404"/>
      <c r="G44" s="404"/>
      <c r="H44" s="404"/>
      <c r="I44" s="399"/>
      <c r="J44" s="402"/>
    </row>
    <row r="45" spans="1:110" ht="27" hidden="1" customHeight="1" thickBot="1">
      <c r="A45" s="404"/>
      <c r="B45" s="655" t="e">
        <f>Weighting!#REF!</f>
        <v>#REF!</v>
      </c>
      <c r="C45" s="825" t="s">
        <v>181</v>
      </c>
      <c r="D45" s="825"/>
      <c r="E45" s="825"/>
      <c r="F45" s="584"/>
      <c r="G45" s="404"/>
      <c r="H45" s="404">
        <f>H52+H47</f>
        <v>0</v>
      </c>
      <c r="I45" s="656" t="s">
        <v>169</v>
      </c>
      <c r="J45" s="402"/>
    </row>
    <row r="46" spans="1:110" ht="18" hidden="1" customHeight="1" thickBot="1">
      <c r="A46" s="404"/>
      <c r="B46" s="398"/>
      <c r="C46" s="398"/>
      <c r="D46" s="398"/>
      <c r="E46" s="398"/>
      <c r="F46" s="398"/>
      <c r="G46" s="404"/>
      <c r="H46" s="404"/>
      <c r="I46" s="399"/>
      <c r="J46" s="402"/>
    </row>
    <row r="47" spans="1:110" ht="27" customHeight="1">
      <c r="A47" s="404"/>
      <c r="B47" s="651" t="str">
        <f>Weighting!C57</f>
        <v>QA 5.1</v>
      </c>
      <c r="C47" s="844" t="str">
        <f>Weighting!D57</f>
        <v>DESIGN TEAM SKILLS*</v>
      </c>
      <c r="D47" s="844"/>
      <c r="E47" s="844"/>
      <c r="F47" s="436" t="s">
        <v>170</v>
      </c>
      <c r="G47" s="404">
        <v>4</v>
      </c>
      <c r="H47" s="404">
        <f>H50*$G$92</f>
        <v>0</v>
      </c>
      <c r="I47" s="399"/>
      <c r="J47" s="402"/>
      <c r="K47" s="429"/>
      <c r="L47" s="429">
        <f t="shared" ref="L47:AQ47" si="15">L50*$G$92</f>
        <v>0</v>
      </c>
      <c r="M47" s="429">
        <f t="shared" si="15"/>
        <v>0</v>
      </c>
      <c r="N47" s="429">
        <f t="shared" si="15"/>
        <v>0</v>
      </c>
      <c r="O47" s="429">
        <f t="shared" si="15"/>
        <v>0</v>
      </c>
      <c r="P47" s="429">
        <f t="shared" si="15"/>
        <v>0</v>
      </c>
      <c r="Q47" s="429">
        <f t="shared" si="15"/>
        <v>0</v>
      </c>
      <c r="R47" s="429">
        <f t="shared" si="15"/>
        <v>0</v>
      </c>
      <c r="S47" s="429">
        <f t="shared" si="15"/>
        <v>0</v>
      </c>
      <c r="T47" s="429">
        <f t="shared" si="15"/>
        <v>0</v>
      </c>
      <c r="U47" s="429">
        <f t="shared" si="15"/>
        <v>0</v>
      </c>
      <c r="V47" s="429">
        <f t="shared" si="15"/>
        <v>0</v>
      </c>
      <c r="W47" s="429">
        <f t="shared" si="15"/>
        <v>0</v>
      </c>
      <c r="X47" s="429">
        <f t="shared" si="15"/>
        <v>0</v>
      </c>
      <c r="Y47" s="429">
        <f t="shared" si="15"/>
        <v>0</v>
      </c>
      <c r="Z47" s="429">
        <f t="shared" si="15"/>
        <v>0</v>
      </c>
      <c r="AA47" s="429">
        <f t="shared" si="15"/>
        <v>0</v>
      </c>
      <c r="AB47" s="429">
        <f t="shared" si="15"/>
        <v>0</v>
      </c>
      <c r="AC47" s="429">
        <f t="shared" si="15"/>
        <v>0</v>
      </c>
      <c r="AD47" s="429">
        <f t="shared" si="15"/>
        <v>0</v>
      </c>
      <c r="AE47" s="429">
        <f t="shared" si="15"/>
        <v>0</v>
      </c>
      <c r="AF47" s="429">
        <f t="shared" si="15"/>
        <v>0</v>
      </c>
      <c r="AG47" s="429">
        <f t="shared" si="15"/>
        <v>0</v>
      </c>
      <c r="AH47" s="429">
        <f t="shared" si="15"/>
        <v>0</v>
      </c>
      <c r="AI47" s="429">
        <f t="shared" si="15"/>
        <v>0</v>
      </c>
      <c r="AJ47" s="429">
        <f t="shared" si="15"/>
        <v>0</v>
      </c>
      <c r="AK47" s="429">
        <f t="shared" si="15"/>
        <v>0</v>
      </c>
      <c r="AL47" s="429">
        <f t="shared" si="15"/>
        <v>0</v>
      </c>
      <c r="AM47" s="429">
        <f t="shared" si="15"/>
        <v>0</v>
      </c>
      <c r="AN47" s="429">
        <f t="shared" si="15"/>
        <v>0</v>
      </c>
      <c r="AO47" s="429">
        <f t="shared" si="15"/>
        <v>0</v>
      </c>
      <c r="AP47" s="429">
        <f t="shared" si="15"/>
        <v>0</v>
      </c>
      <c r="AQ47" s="429">
        <f t="shared" si="15"/>
        <v>0</v>
      </c>
      <c r="AR47" s="429">
        <f t="shared" ref="AR47:BW47" si="16">AR50*$G$92</f>
        <v>0</v>
      </c>
      <c r="AS47" s="429">
        <f t="shared" si="16"/>
        <v>0</v>
      </c>
      <c r="AT47" s="429">
        <f t="shared" si="16"/>
        <v>0</v>
      </c>
      <c r="AU47" s="429">
        <f t="shared" si="16"/>
        <v>0</v>
      </c>
      <c r="AV47" s="429">
        <f t="shared" si="16"/>
        <v>0</v>
      </c>
      <c r="AW47" s="429">
        <f t="shared" si="16"/>
        <v>0</v>
      </c>
      <c r="AX47" s="429">
        <f t="shared" si="16"/>
        <v>0</v>
      </c>
      <c r="AY47" s="429">
        <f t="shared" si="16"/>
        <v>0</v>
      </c>
      <c r="AZ47" s="429">
        <f t="shared" si="16"/>
        <v>0</v>
      </c>
      <c r="BA47" s="429">
        <f t="shared" si="16"/>
        <v>0</v>
      </c>
      <c r="BB47" s="429">
        <f t="shared" si="16"/>
        <v>0</v>
      </c>
      <c r="BC47" s="429">
        <f t="shared" si="16"/>
        <v>0</v>
      </c>
      <c r="BD47" s="429">
        <f t="shared" si="16"/>
        <v>0</v>
      </c>
      <c r="BE47" s="429">
        <f t="shared" si="16"/>
        <v>0</v>
      </c>
      <c r="BF47" s="429">
        <f t="shared" si="16"/>
        <v>0</v>
      </c>
      <c r="BG47" s="429">
        <f t="shared" si="16"/>
        <v>0</v>
      </c>
      <c r="BH47" s="429">
        <f t="shared" si="16"/>
        <v>0</v>
      </c>
      <c r="BI47" s="429">
        <f t="shared" si="16"/>
        <v>0</v>
      </c>
      <c r="BJ47" s="429">
        <f t="shared" si="16"/>
        <v>0</v>
      </c>
      <c r="BK47" s="429">
        <f t="shared" si="16"/>
        <v>0</v>
      </c>
      <c r="BL47" s="429">
        <f t="shared" si="16"/>
        <v>0</v>
      </c>
      <c r="BM47" s="429">
        <f t="shared" si="16"/>
        <v>0</v>
      </c>
      <c r="BN47" s="429">
        <f t="shared" si="16"/>
        <v>0</v>
      </c>
      <c r="BO47" s="429">
        <f t="shared" si="16"/>
        <v>0</v>
      </c>
      <c r="BP47" s="429">
        <f t="shared" si="16"/>
        <v>0</v>
      </c>
      <c r="BQ47" s="429">
        <f t="shared" si="16"/>
        <v>0</v>
      </c>
      <c r="BR47" s="429">
        <f t="shared" si="16"/>
        <v>0</v>
      </c>
      <c r="BS47" s="429">
        <f t="shared" si="16"/>
        <v>0</v>
      </c>
      <c r="BT47" s="429">
        <f t="shared" si="16"/>
        <v>0</v>
      </c>
      <c r="BU47" s="429">
        <f t="shared" si="16"/>
        <v>0</v>
      </c>
      <c r="BV47" s="429">
        <f t="shared" si="16"/>
        <v>0</v>
      </c>
      <c r="BW47" s="429">
        <f t="shared" si="16"/>
        <v>0</v>
      </c>
      <c r="BX47" s="429">
        <f t="shared" ref="BX47:DF47" si="17">BX50*$G$92</f>
        <v>0</v>
      </c>
      <c r="BY47" s="429">
        <f t="shared" si="17"/>
        <v>0</v>
      </c>
      <c r="BZ47" s="429">
        <f t="shared" si="17"/>
        <v>0</v>
      </c>
      <c r="CA47" s="429">
        <f t="shared" si="17"/>
        <v>0</v>
      </c>
      <c r="CB47" s="429">
        <f t="shared" si="17"/>
        <v>0</v>
      </c>
      <c r="CC47" s="429">
        <f t="shared" si="17"/>
        <v>0</v>
      </c>
      <c r="CD47" s="429">
        <f t="shared" si="17"/>
        <v>0</v>
      </c>
      <c r="CE47" s="429">
        <f t="shared" si="17"/>
        <v>0</v>
      </c>
      <c r="CF47" s="429">
        <f t="shared" si="17"/>
        <v>0</v>
      </c>
      <c r="CG47" s="429">
        <f t="shared" si="17"/>
        <v>0</v>
      </c>
      <c r="CH47" s="429">
        <f t="shared" si="17"/>
        <v>0</v>
      </c>
      <c r="CI47" s="429">
        <f t="shared" si="17"/>
        <v>0</v>
      </c>
      <c r="CJ47" s="429">
        <f t="shared" si="17"/>
        <v>0</v>
      </c>
      <c r="CK47" s="429">
        <f t="shared" si="17"/>
        <v>0</v>
      </c>
      <c r="CL47" s="429">
        <f t="shared" si="17"/>
        <v>0</v>
      </c>
      <c r="CM47" s="429">
        <f t="shared" si="17"/>
        <v>0</v>
      </c>
      <c r="CN47" s="429">
        <f t="shared" si="17"/>
        <v>0</v>
      </c>
      <c r="CO47" s="429">
        <f t="shared" si="17"/>
        <v>0</v>
      </c>
      <c r="CP47" s="429">
        <f t="shared" si="17"/>
        <v>0</v>
      </c>
      <c r="CQ47" s="429">
        <f t="shared" si="17"/>
        <v>0</v>
      </c>
      <c r="CR47" s="429">
        <f t="shared" si="17"/>
        <v>0</v>
      </c>
      <c r="CS47" s="429">
        <f t="shared" si="17"/>
        <v>0</v>
      </c>
      <c r="CT47" s="429">
        <f t="shared" si="17"/>
        <v>0</v>
      </c>
      <c r="CU47" s="429">
        <f t="shared" si="17"/>
        <v>0</v>
      </c>
      <c r="CV47" s="429">
        <f t="shared" si="17"/>
        <v>0</v>
      </c>
      <c r="CW47" s="429">
        <f t="shared" si="17"/>
        <v>0</v>
      </c>
      <c r="CX47" s="429">
        <f t="shared" si="17"/>
        <v>0</v>
      </c>
      <c r="CY47" s="429">
        <f t="shared" si="17"/>
        <v>0</v>
      </c>
      <c r="CZ47" s="429">
        <f t="shared" si="17"/>
        <v>0</v>
      </c>
      <c r="DA47" s="429">
        <f t="shared" si="17"/>
        <v>0</v>
      </c>
      <c r="DB47" s="429">
        <f t="shared" si="17"/>
        <v>0</v>
      </c>
      <c r="DC47" s="429">
        <f t="shared" si="17"/>
        <v>0</v>
      </c>
      <c r="DD47" s="429">
        <f t="shared" si="17"/>
        <v>0</v>
      </c>
      <c r="DE47" s="429">
        <f t="shared" si="17"/>
        <v>0</v>
      </c>
      <c r="DF47" s="429">
        <f t="shared" si="17"/>
        <v>0</v>
      </c>
    </row>
    <row r="48" spans="1:110" ht="3.75" customHeight="1">
      <c r="A48" s="404"/>
      <c r="B48" s="658"/>
      <c r="C48" s="438"/>
      <c r="D48" s="438"/>
      <c r="E48" s="438"/>
      <c r="F48" s="450"/>
      <c r="G48" s="404">
        <v>3</v>
      </c>
      <c r="H48" s="404"/>
      <c r="I48" s="399"/>
      <c r="J48" s="402"/>
    </row>
    <row r="49" spans="1:110" ht="20.100000000000001" customHeight="1" thickBot="1">
      <c r="A49" s="404"/>
      <c r="B49" s="658"/>
      <c r="C49" s="928" t="s">
        <v>241</v>
      </c>
      <c r="D49" s="843"/>
      <c r="E49" s="843"/>
      <c r="F49" s="450"/>
      <c r="G49" s="404">
        <v>2</v>
      </c>
      <c r="H49" s="404"/>
      <c r="I49" s="399"/>
      <c r="J49" s="402"/>
    </row>
    <row r="50" spans="1:110" s="401" customFormat="1" ht="30" customHeight="1" thickBot="1">
      <c r="A50" s="398"/>
      <c r="B50" s="399"/>
      <c r="C50" s="919" t="s">
        <v>721</v>
      </c>
      <c r="D50" s="919"/>
      <c r="E50" s="919"/>
      <c r="F50" s="450"/>
      <c r="G50" s="398">
        <v>1</v>
      </c>
      <c r="H50" s="398">
        <f>J50</f>
        <v>0</v>
      </c>
      <c r="I50" s="686">
        <v>0</v>
      </c>
      <c r="J50" s="687">
        <f>I50</f>
        <v>0</v>
      </c>
      <c r="K50" s="446">
        <f t="shared" ref="K50:AP50" si="18">$J$50</f>
        <v>0</v>
      </c>
      <c r="L50" s="446">
        <f t="shared" si="18"/>
        <v>0</v>
      </c>
      <c r="M50" s="446">
        <f t="shared" si="18"/>
        <v>0</v>
      </c>
      <c r="N50" s="446">
        <f t="shared" si="18"/>
        <v>0</v>
      </c>
      <c r="O50" s="446">
        <f t="shared" si="18"/>
        <v>0</v>
      </c>
      <c r="P50" s="446">
        <f t="shared" si="18"/>
        <v>0</v>
      </c>
      <c r="Q50" s="446">
        <f t="shared" si="18"/>
        <v>0</v>
      </c>
      <c r="R50" s="446">
        <f t="shared" si="18"/>
        <v>0</v>
      </c>
      <c r="S50" s="446">
        <f t="shared" si="18"/>
        <v>0</v>
      </c>
      <c r="T50" s="446">
        <f t="shared" si="18"/>
        <v>0</v>
      </c>
      <c r="U50" s="446">
        <f t="shared" si="18"/>
        <v>0</v>
      </c>
      <c r="V50" s="446">
        <f t="shared" si="18"/>
        <v>0</v>
      </c>
      <c r="W50" s="446">
        <f t="shared" si="18"/>
        <v>0</v>
      </c>
      <c r="X50" s="446">
        <f t="shared" si="18"/>
        <v>0</v>
      </c>
      <c r="Y50" s="446">
        <f t="shared" si="18"/>
        <v>0</v>
      </c>
      <c r="Z50" s="446">
        <f t="shared" si="18"/>
        <v>0</v>
      </c>
      <c r="AA50" s="446">
        <f t="shared" si="18"/>
        <v>0</v>
      </c>
      <c r="AB50" s="446">
        <f t="shared" si="18"/>
        <v>0</v>
      </c>
      <c r="AC50" s="446">
        <f t="shared" si="18"/>
        <v>0</v>
      </c>
      <c r="AD50" s="446">
        <f t="shared" si="18"/>
        <v>0</v>
      </c>
      <c r="AE50" s="446">
        <f t="shared" si="18"/>
        <v>0</v>
      </c>
      <c r="AF50" s="446">
        <f t="shared" si="18"/>
        <v>0</v>
      </c>
      <c r="AG50" s="446">
        <f t="shared" si="18"/>
        <v>0</v>
      </c>
      <c r="AH50" s="446">
        <f t="shared" si="18"/>
        <v>0</v>
      </c>
      <c r="AI50" s="446">
        <f t="shared" si="18"/>
        <v>0</v>
      </c>
      <c r="AJ50" s="446">
        <f t="shared" si="18"/>
        <v>0</v>
      </c>
      <c r="AK50" s="446">
        <f t="shared" si="18"/>
        <v>0</v>
      </c>
      <c r="AL50" s="446">
        <f t="shared" si="18"/>
        <v>0</v>
      </c>
      <c r="AM50" s="446">
        <f t="shared" si="18"/>
        <v>0</v>
      </c>
      <c r="AN50" s="446">
        <f t="shared" si="18"/>
        <v>0</v>
      </c>
      <c r="AO50" s="446">
        <f t="shared" si="18"/>
        <v>0</v>
      </c>
      <c r="AP50" s="446">
        <f t="shared" si="18"/>
        <v>0</v>
      </c>
      <c r="AQ50" s="446">
        <f t="shared" ref="AQ50:BV50" si="19">$J$50</f>
        <v>0</v>
      </c>
      <c r="AR50" s="446">
        <f t="shared" si="19"/>
        <v>0</v>
      </c>
      <c r="AS50" s="446">
        <f t="shared" si="19"/>
        <v>0</v>
      </c>
      <c r="AT50" s="446">
        <f t="shared" si="19"/>
        <v>0</v>
      </c>
      <c r="AU50" s="446">
        <f t="shared" si="19"/>
        <v>0</v>
      </c>
      <c r="AV50" s="446">
        <f t="shared" si="19"/>
        <v>0</v>
      </c>
      <c r="AW50" s="446">
        <f t="shared" si="19"/>
        <v>0</v>
      </c>
      <c r="AX50" s="446">
        <f t="shared" si="19"/>
        <v>0</v>
      </c>
      <c r="AY50" s="446">
        <f t="shared" si="19"/>
        <v>0</v>
      </c>
      <c r="AZ50" s="446">
        <f t="shared" si="19"/>
        <v>0</v>
      </c>
      <c r="BA50" s="446">
        <f t="shared" si="19"/>
        <v>0</v>
      </c>
      <c r="BB50" s="446">
        <f t="shared" si="19"/>
        <v>0</v>
      </c>
      <c r="BC50" s="446">
        <f t="shared" si="19"/>
        <v>0</v>
      </c>
      <c r="BD50" s="446">
        <f t="shared" si="19"/>
        <v>0</v>
      </c>
      <c r="BE50" s="446">
        <f t="shared" si="19"/>
        <v>0</v>
      </c>
      <c r="BF50" s="446">
        <f t="shared" si="19"/>
        <v>0</v>
      </c>
      <c r="BG50" s="446">
        <f t="shared" si="19"/>
        <v>0</v>
      </c>
      <c r="BH50" s="446">
        <f t="shared" si="19"/>
        <v>0</v>
      </c>
      <c r="BI50" s="446">
        <f t="shared" si="19"/>
        <v>0</v>
      </c>
      <c r="BJ50" s="446">
        <f t="shared" si="19"/>
        <v>0</v>
      </c>
      <c r="BK50" s="446">
        <f t="shared" si="19"/>
        <v>0</v>
      </c>
      <c r="BL50" s="446">
        <f t="shared" si="19"/>
        <v>0</v>
      </c>
      <c r="BM50" s="446">
        <f t="shared" si="19"/>
        <v>0</v>
      </c>
      <c r="BN50" s="446">
        <f t="shared" si="19"/>
        <v>0</v>
      </c>
      <c r="BO50" s="446">
        <f t="shared" si="19"/>
        <v>0</v>
      </c>
      <c r="BP50" s="446">
        <f t="shared" si="19"/>
        <v>0</v>
      </c>
      <c r="BQ50" s="446">
        <f t="shared" si="19"/>
        <v>0</v>
      </c>
      <c r="BR50" s="446">
        <f t="shared" si="19"/>
        <v>0</v>
      </c>
      <c r="BS50" s="446">
        <f t="shared" si="19"/>
        <v>0</v>
      </c>
      <c r="BT50" s="446">
        <f t="shared" si="19"/>
        <v>0</v>
      </c>
      <c r="BU50" s="446">
        <f t="shared" si="19"/>
        <v>0</v>
      </c>
      <c r="BV50" s="446">
        <f t="shared" si="19"/>
        <v>0</v>
      </c>
      <c r="BW50" s="446">
        <f t="shared" ref="BW50:DF50" si="20">$J$50</f>
        <v>0</v>
      </c>
      <c r="BX50" s="446">
        <f t="shared" si="20"/>
        <v>0</v>
      </c>
      <c r="BY50" s="446">
        <f t="shared" si="20"/>
        <v>0</v>
      </c>
      <c r="BZ50" s="446">
        <f t="shared" si="20"/>
        <v>0</v>
      </c>
      <c r="CA50" s="446">
        <f t="shared" si="20"/>
        <v>0</v>
      </c>
      <c r="CB50" s="446">
        <f t="shared" si="20"/>
        <v>0</v>
      </c>
      <c r="CC50" s="446">
        <f t="shared" si="20"/>
        <v>0</v>
      </c>
      <c r="CD50" s="446">
        <f t="shared" si="20"/>
        <v>0</v>
      </c>
      <c r="CE50" s="446">
        <f t="shared" si="20"/>
        <v>0</v>
      </c>
      <c r="CF50" s="446">
        <f t="shared" si="20"/>
        <v>0</v>
      </c>
      <c r="CG50" s="446">
        <f t="shared" si="20"/>
        <v>0</v>
      </c>
      <c r="CH50" s="446">
        <f t="shared" si="20"/>
        <v>0</v>
      </c>
      <c r="CI50" s="446">
        <f t="shared" si="20"/>
        <v>0</v>
      </c>
      <c r="CJ50" s="446">
        <f t="shared" si="20"/>
        <v>0</v>
      </c>
      <c r="CK50" s="446">
        <f t="shared" si="20"/>
        <v>0</v>
      </c>
      <c r="CL50" s="446">
        <f t="shared" si="20"/>
        <v>0</v>
      </c>
      <c r="CM50" s="446">
        <f t="shared" si="20"/>
        <v>0</v>
      </c>
      <c r="CN50" s="446">
        <f t="shared" si="20"/>
        <v>0</v>
      </c>
      <c r="CO50" s="446">
        <f t="shared" si="20"/>
        <v>0</v>
      </c>
      <c r="CP50" s="446">
        <f t="shared" si="20"/>
        <v>0</v>
      </c>
      <c r="CQ50" s="446">
        <f t="shared" si="20"/>
        <v>0</v>
      </c>
      <c r="CR50" s="446">
        <f t="shared" si="20"/>
        <v>0</v>
      </c>
      <c r="CS50" s="446">
        <f t="shared" si="20"/>
        <v>0</v>
      </c>
      <c r="CT50" s="446">
        <f t="shared" si="20"/>
        <v>0</v>
      </c>
      <c r="CU50" s="446">
        <f t="shared" si="20"/>
        <v>0</v>
      </c>
      <c r="CV50" s="446">
        <f t="shared" si="20"/>
        <v>0</v>
      </c>
      <c r="CW50" s="446">
        <f t="shared" si="20"/>
        <v>0</v>
      </c>
      <c r="CX50" s="446">
        <f t="shared" si="20"/>
        <v>0</v>
      </c>
      <c r="CY50" s="446">
        <f t="shared" si="20"/>
        <v>0</v>
      </c>
      <c r="CZ50" s="446">
        <f t="shared" si="20"/>
        <v>0</v>
      </c>
      <c r="DA50" s="446">
        <f t="shared" si="20"/>
        <v>0</v>
      </c>
      <c r="DB50" s="446">
        <f t="shared" si="20"/>
        <v>0</v>
      </c>
      <c r="DC50" s="446">
        <f t="shared" si="20"/>
        <v>0</v>
      </c>
      <c r="DD50" s="446">
        <f t="shared" si="20"/>
        <v>0</v>
      </c>
      <c r="DE50" s="446">
        <f t="shared" si="20"/>
        <v>0</v>
      </c>
      <c r="DF50" s="446">
        <f t="shared" si="20"/>
        <v>0</v>
      </c>
    </row>
    <row r="51" spans="1:110" s="401" customFormat="1" ht="30" customHeight="1">
      <c r="A51" s="398"/>
      <c r="B51" s="399"/>
      <c r="C51" s="399"/>
      <c r="D51" s="399"/>
      <c r="E51" s="399"/>
      <c r="F51" s="399"/>
      <c r="G51" s="398">
        <v>0</v>
      </c>
      <c r="H51" s="398"/>
      <c r="I51" s="398"/>
      <c r="J51" s="399"/>
    </row>
    <row r="52" spans="1:110" ht="27" customHeight="1" thickBot="1">
      <c r="A52" s="404"/>
      <c r="B52" s="655" t="str">
        <f>Weighting!C58</f>
        <v>QA 5.2</v>
      </c>
      <c r="C52" s="825" t="str">
        <f>Weighting!D58</f>
        <v>DESIGN TEAM PLANNING</v>
      </c>
      <c r="D52" s="825"/>
      <c r="E52" s="825"/>
      <c r="F52" s="449" t="s">
        <v>170</v>
      </c>
      <c r="G52" s="404"/>
      <c r="H52" s="404">
        <f>H53*$G$93</f>
        <v>0</v>
      </c>
      <c r="I52" s="399"/>
      <c r="J52" s="402"/>
      <c r="K52" s="429"/>
      <c r="L52" s="429">
        <f t="shared" ref="L52:AQ52" si="21">L53*$G$93</f>
        <v>0</v>
      </c>
      <c r="M52" s="429">
        <f t="shared" si="21"/>
        <v>0</v>
      </c>
      <c r="N52" s="429">
        <f t="shared" si="21"/>
        <v>0</v>
      </c>
      <c r="O52" s="429">
        <f t="shared" si="21"/>
        <v>0</v>
      </c>
      <c r="P52" s="429">
        <f t="shared" si="21"/>
        <v>0</v>
      </c>
      <c r="Q52" s="429">
        <f t="shared" si="21"/>
        <v>0</v>
      </c>
      <c r="R52" s="429">
        <f t="shared" si="21"/>
        <v>0</v>
      </c>
      <c r="S52" s="429">
        <f t="shared" si="21"/>
        <v>0</v>
      </c>
      <c r="T52" s="429">
        <f t="shared" si="21"/>
        <v>0</v>
      </c>
      <c r="U52" s="429">
        <f t="shared" si="21"/>
        <v>0</v>
      </c>
      <c r="V52" s="429">
        <f t="shared" si="21"/>
        <v>0</v>
      </c>
      <c r="W52" s="429">
        <f t="shared" si="21"/>
        <v>0</v>
      </c>
      <c r="X52" s="429">
        <f t="shared" si="21"/>
        <v>0</v>
      </c>
      <c r="Y52" s="429">
        <f t="shared" si="21"/>
        <v>0</v>
      </c>
      <c r="Z52" s="429">
        <f t="shared" si="21"/>
        <v>0</v>
      </c>
      <c r="AA52" s="429">
        <f t="shared" si="21"/>
        <v>0</v>
      </c>
      <c r="AB52" s="429">
        <f t="shared" si="21"/>
        <v>0</v>
      </c>
      <c r="AC52" s="429">
        <f t="shared" si="21"/>
        <v>0</v>
      </c>
      <c r="AD52" s="429">
        <f t="shared" si="21"/>
        <v>0</v>
      </c>
      <c r="AE52" s="429">
        <f t="shared" si="21"/>
        <v>0</v>
      </c>
      <c r="AF52" s="429">
        <f t="shared" si="21"/>
        <v>0</v>
      </c>
      <c r="AG52" s="429">
        <f t="shared" si="21"/>
        <v>0</v>
      </c>
      <c r="AH52" s="429">
        <f t="shared" si="21"/>
        <v>0</v>
      </c>
      <c r="AI52" s="429">
        <f t="shared" si="21"/>
        <v>0</v>
      </c>
      <c r="AJ52" s="429">
        <f t="shared" si="21"/>
        <v>0</v>
      </c>
      <c r="AK52" s="429">
        <f t="shared" si="21"/>
        <v>0</v>
      </c>
      <c r="AL52" s="429">
        <f t="shared" si="21"/>
        <v>0</v>
      </c>
      <c r="AM52" s="429">
        <f t="shared" si="21"/>
        <v>0</v>
      </c>
      <c r="AN52" s="429">
        <f t="shared" si="21"/>
        <v>0</v>
      </c>
      <c r="AO52" s="429">
        <f t="shared" si="21"/>
        <v>0</v>
      </c>
      <c r="AP52" s="429">
        <f t="shared" si="21"/>
        <v>0</v>
      </c>
      <c r="AQ52" s="429">
        <f t="shared" si="21"/>
        <v>0</v>
      </c>
      <c r="AR52" s="429">
        <f t="shared" ref="AR52:BW52" si="22">AR53*$G$93</f>
        <v>0</v>
      </c>
      <c r="AS52" s="429">
        <f t="shared" si="22"/>
        <v>0</v>
      </c>
      <c r="AT52" s="429">
        <f t="shared" si="22"/>
        <v>0</v>
      </c>
      <c r="AU52" s="429">
        <f t="shared" si="22"/>
        <v>0</v>
      </c>
      <c r="AV52" s="429">
        <f t="shared" si="22"/>
        <v>0</v>
      </c>
      <c r="AW52" s="429">
        <f t="shared" si="22"/>
        <v>0</v>
      </c>
      <c r="AX52" s="429">
        <f t="shared" si="22"/>
        <v>0</v>
      </c>
      <c r="AY52" s="429">
        <f t="shared" si="22"/>
        <v>0</v>
      </c>
      <c r="AZ52" s="429">
        <f t="shared" si="22"/>
        <v>0</v>
      </c>
      <c r="BA52" s="429">
        <f t="shared" si="22"/>
        <v>0</v>
      </c>
      <c r="BB52" s="429">
        <f t="shared" si="22"/>
        <v>0</v>
      </c>
      <c r="BC52" s="429">
        <f t="shared" si="22"/>
        <v>0</v>
      </c>
      <c r="BD52" s="429">
        <f t="shared" si="22"/>
        <v>0</v>
      </c>
      <c r="BE52" s="429">
        <f t="shared" si="22"/>
        <v>0</v>
      </c>
      <c r="BF52" s="429">
        <f t="shared" si="22"/>
        <v>0</v>
      </c>
      <c r="BG52" s="429">
        <f t="shared" si="22"/>
        <v>0</v>
      </c>
      <c r="BH52" s="429">
        <f t="shared" si="22"/>
        <v>0</v>
      </c>
      <c r="BI52" s="429">
        <f t="shared" si="22"/>
        <v>0</v>
      </c>
      <c r="BJ52" s="429">
        <f t="shared" si="22"/>
        <v>0</v>
      </c>
      <c r="BK52" s="429">
        <f t="shared" si="22"/>
        <v>0</v>
      </c>
      <c r="BL52" s="429">
        <f t="shared" si="22"/>
        <v>0</v>
      </c>
      <c r="BM52" s="429">
        <f t="shared" si="22"/>
        <v>0</v>
      </c>
      <c r="BN52" s="429">
        <f t="shared" si="22"/>
        <v>0</v>
      </c>
      <c r="BO52" s="429">
        <f t="shared" si="22"/>
        <v>0</v>
      </c>
      <c r="BP52" s="429">
        <f t="shared" si="22"/>
        <v>0</v>
      </c>
      <c r="BQ52" s="429">
        <f t="shared" si="22"/>
        <v>0</v>
      </c>
      <c r="BR52" s="429">
        <f t="shared" si="22"/>
        <v>0</v>
      </c>
      <c r="BS52" s="429">
        <f t="shared" si="22"/>
        <v>0</v>
      </c>
      <c r="BT52" s="429">
        <f t="shared" si="22"/>
        <v>0</v>
      </c>
      <c r="BU52" s="429">
        <f t="shared" si="22"/>
        <v>0</v>
      </c>
      <c r="BV52" s="429">
        <f t="shared" si="22"/>
        <v>0</v>
      </c>
      <c r="BW52" s="429">
        <f t="shared" si="22"/>
        <v>0</v>
      </c>
      <c r="BX52" s="429">
        <f t="shared" ref="BX52:DC52" si="23">BX53*$G$93</f>
        <v>0</v>
      </c>
      <c r="BY52" s="429">
        <f t="shared" si="23"/>
        <v>0</v>
      </c>
      <c r="BZ52" s="429">
        <f t="shared" si="23"/>
        <v>0</v>
      </c>
      <c r="CA52" s="429">
        <f t="shared" si="23"/>
        <v>0</v>
      </c>
      <c r="CB52" s="429">
        <f t="shared" si="23"/>
        <v>0</v>
      </c>
      <c r="CC52" s="429">
        <f t="shared" si="23"/>
        <v>0</v>
      </c>
      <c r="CD52" s="429">
        <f t="shared" si="23"/>
        <v>0</v>
      </c>
      <c r="CE52" s="429">
        <f t="shared" si="23"/>
        <v>0</v>
      </c>
      <c r="CF52" s="429">
        <f t="shared" si="23"/>
        <v>0</v>
      </c>
      <c r="CG52" s="429">
        <f t="shared" si="23"/>
        <v>0</v>
      </c>
      <c r="CH52" s="429">
        <f t="shared" si="23"/>
        <v>0</v>
      </c>
      <c r="CI52" s="429">
        <f t="shared" si="23"/>
        <v>0</v>
      </c>
      <c r="CJ52" s="429">
        <f t="shared" si="23"/>
        <v>0</v>
      </c>
      <c r="CK52" s="429">
        <f t="shared" si="23"/>
        <v>0</v>
      </c>
      <c r="CL52" s="429">
        <f t="shared" si="23"/>
        <v>0</v>
      </c>
      <c r="CM52" s="429">
        <f t="shared" si="23"/>
        <v>0</v>
      </c>
      <c r="CN52" s="429">
        <f t="shared" si="23"/>
        <v>0</v>
      </c>
      <c r="CO52" s="429">
        <f t="shared" si="23"/>
        <v>0</v>
      </c>
      <c r="CP52" s="429">
        <f t="shared" si="23"/>
        <v>0</v>
      </c>
      <c r="CQ52" s="429">
        <f t="shared" si="23"/>
        <v>0</v>
      </c>
      <c r="CR52" s="429">
        <f t="shared" si="23"/>
        <v>0</v>
      </c>
      <c r="CS52" s="429">
        <f t="shared" si="23"/>
        <v>0</v>
      </c>
      <c r="CT52" s="429">
        <f t="shared" si="23"/>
        <v>0</v>
      </c>
      <c r="CU52" s="429">
        <f t="shared" si="23"/>
        <v>0</v>
      </c>
      <c r="CV52" s="429">
        <f t="shared" si="23"/>
        <v>0</v>
      </c>
      <c r="CW52" s="429">
        <f t="shared" si="23"/>
        <v>0</v>
      </c>
      <c r="CX52" s="429">
        <f t="shared" si="23"/>
        <v>0</v>
      </c>
      <c r="CY52" s="429">
        <f t="shared" si="23"/>
        <v>0</v>
      </c>
      <c r="CZ52" s="429">
        <f t="shared" si="23"/>
        <v>0</v>
      </c>
      <c r="DA52" s="429">
        <f t="shared" si="23"/>
        <v>0</v>
      </c>
      <c r="DB52" s="429">
        <f t="shared" si="23"/>
        <v>0</v>
      </c>
      <c r="DC52" s="429">
        <f t="shared" si="23"/>
        <v>0</v>
      </c>
      <c r="DD52" s="429">
        <f t="shared" ref="DD52:DF52" si="24">DD53*$G$93</f>
        <v>0</v>
      </c>
      <c r="DE52" s="429">
        <f t="shared" si="24"/>
        <v>0</v>
      </c>
      <c r="DF52" s="429">
        <f t="shared" si="24"/>
        <v>0</v>
      </c>
    </row>
    <row r="53" spans="1:110" s="401" customFormat="1" ht="55.8" customHeight="1" thickBot="1">
      <c r="A53" s="398"/>
      <c r="B53" s="399"/>
      <c r="C53" s="830" t="s">
        <v>813</v>
      </c>
      <c r="D53" s="830"/>
      <c r="E53" s="830"/>
      <c r="F53" s="424">
        <v>1</v>
      </c>
      <c r="G53" s="398"/>
      <c r="H53" s="398">
        <f>I53</f>
        <v>0</v>
      </c>
      <c r="I53" s="128">
        <v>0</v>
      </c>
      <c r="J53" s="399"/>
      <c r="K53" s="446">
        <f>$I$53</f>
        <v>0</v>
      </c>
      <c r="L53" s="446">
        <f t="shared" ref="L53:BW53" si="25">$I$53</f>
        <v>0</v>
      </c>
      <c r="M53" s="446">
        <f t="shared" si="25"/>
        <v>0</v>
      </c>
      <c r="N53" s="446">
        <f t="shared" si="25"/>
        <v>0</v>
      </c>
      <c r="O53" s="446">
        <f t="shared" si="25"/>
        <v>0</v>
      </c>
      <c r="P53" s="446">
        <f t="shared" si="25"/>
        <v>0</v>
      </c>
      <c r="Q53" s="446">
        <f t="shared" si="25"/>
        <v>0</v>
      </c>
      <c r="R53" s="446">
        <f t="shared" si="25"/>
        <v>0</v>
      </c>
      <c r="S53" s="446">
        <f t="shared" si="25"/>
        <v>0</v>
      </c>
      <c r="T53" s="446">
        <f t="shared" si="25"/>
        <v>0</v>
      </c>
      <c r="U53" s="446">
        <f t="shared" si="25"/>
        <v>0</v>
      </c>
      <c r="V53" s="446">
        <f t="shared" si="25"/>
        <v>0</v>
      </c>
      <c r="W53" s="446">
        <f t="shared" si="25"/>
        <v>0</v>
      </c>
      <c r="X53" s="446">
        <f t="shared" si="25"/>
        <v>0</v>
      </c>
      <c r="Y53" s="446">
        <f t="shared" si="25"/>
        <v>0</v>
      </c>
      <c r="Z53" s="446">
        <f t="shared" si="25"/>
        <v>0</v>
      </c>
      <c r="AA53" s="446">
        <f t="shared" si="25"/>
        <v>0</v>
      </c>
      <c r="AB53" s="446">
        <f t="shared" si="25"/>
        <v>0</v>
      </c>
      <c r="AC53" s="446">
        <f t="shared" si="25"/>
        <v>0</v>
      </c>
      <c r="AD53" s="446">
        <f t="shared" si="25"/>
        <v>0</v>
      </c>
      <c r="AE53" s="446">
        <f t="shared" si="25"/>
        <v>0</v>
      </c>
      <c r="AF53" s="446">
        <f t="shared" si="25"/>
        <v>0</v>
      </c>
      <c r="AG53" s="446">
        <f t="shared" si="25"/>
        <v>0</v>
      </c>
      <c r="AH53" s="446">
        <f t="shared" si="25"/>
        <v>0</v>
      </c>
      <c r="AI53" s="446">
        <f t="shared" si="25"/>
        <v>0</v>
      </c>
      <c r="AJ53" s="446">
        <f t="shared" si="25"/>
        <v>0</v>
      </c>
      <c r="AK53" s="446">
        <f t="shared" si="25"/>
        <v>0</v>
      </c>
      <c r="AL53" s="446">
        <f t="shared" si="25"/>
        <v>0</v>
      </c>
      <c r="AM53" s="446">
        <f t="shared" si="25"/>
        <v>0</v>
      </c>
      <c r="AN53" s="446">
        <f t="shared" si="25"/>
        <v>0</v>
      </c>
      <c r="AO53" s="446">
        <f t="shared" si="25"/>
        <v>0</v>
      </c>
      <c r="AP53" s="446">
        <f t="shared" si="25"/>
        <v>0</v>
      </c>
      <c r="AQ53" s="446">
        <f t="shared" si="25"/>
        <v>0</v>
      </c>
      <c r="AR53" s="446">
        <f t="shared" si="25"/>
        <v>0</v>
      </c>
      <c r="AS53" s="446">
        <f t="shared" si="25"/>
        <v>0</v>
      </c>
      <c r="AT53" s="446">
        <f t="shared" si="25"/>
        <v>0</v>
      </c>
      <c r="AU53" s="446">
        <f t="shared" si="25"/>
        <v>0</v>
      </c>
      <c r="AV53" s="446">
        <f t="shared" si="25"/>
        <v>0</v>
      </c>
      <c r="AW53" s="446">
        <f t="shared" si="25"/>
        <v>0</v>
      </c>
      <c r="AX53" s="446">
        <f t="shared" si="25"/>
        <v>0</v>
      </c>
      <c r="AY53" s="446">
        <f t="shared" si="25"/>
        <v>0</v>
      </c>
      <c r="AZ53" s="446">
        <f t="shared" si="25"/>
        <v>0</v>
      </c>
      <c r="BA53" s="446">
        <f t="shared" si="25"/>
        <v>0</v>
      </c>
      <c r="BB53" s="446">
        <f t="shared" si="25"/>
        <v>0</v>
      </c>
      <c r="BC53" s="446">
        <f t="shared" si="25"/>
        <v>0</v>
      </c>
      <c r="BD53" s="446">
        <f t="shared" si="25"/>
        <v>0</v>
      </c>
      <c r="BE53" s="446">
        <f t="shared" si="25"/>
        <v>0</v>
      </c>
      <c r="BF53" s="446">
        <f t="shared" si="25"/>
        <v>0</v>
      </c>
      <c r="BG53" s="446">
        <f t="shared" si="25"/>
        <v>0</v>
      </c>
      <c r="BH53" s="446">
        <f t="shared" si="25"/>
        <v>0</v>
      </c>
      <c r="BI53" s="446">
        <f t="shared" si="25"/>
        <v>0</v>
      </c>
      <c r="BJ53" s="446">
        <f t="shared" si="25"/>
        <v>0</v>
      </c>
      <c r="BK53" s="446">
        <f t="shared" si="25"/>
        <v>0</v>
      </c>
      <c r="BL53" s="446">
        <f t="shared" si="25"/>
        <v>0</v>
      </c>
      <c r="BM53" s="446">
        <f t="shared" si="25"/>
        <v>0</v>
      </c>
      <c r="BN53" s="446">
        <f t="shared" si="25"/>
        <v>0</v>
      </c>
      <c r="BO53" s="446">
        <f t="shared" si="25"/>
        <v>0</v>
      </c>
      <c r="BP53" s="446">
        <f t="shared" si="25"/>
        <v>0</v>
      </c>
      <c r="BQ53" s="446">
        <f t="shared" si="25"/>
        <v>0</v>
      </c>
      <c r="BR53" s="446">
        <f t="shared" si="25"/>
        <v>0</v>
      </c>
      <c r="BS53" s="446">
        <f t="shared" si="25"/>
        <v>0</v>
      </c>
      <c r="BT53" s="446">
        <f t="shared" si="25"/>
        <v>0</v>
      </c>
      <c r="BU53" s="446">
        <f t="shared" si="25"/>
        <v>0</v>
      </c>
      <c r="BV53" s="446">
        <f t="shared" si="25"/>
        <v>0</v>
      </c>
      <c r="BW53" s="446">
        <f t="shared" si="25"/>
        <v>0</v>
      </c>
      <c r="BX53" s="446">
        <f t="shared" ref="BX53:DF53" si="26">$I$53</f>
        <v>0</v>
      </c>
      <c r="BY53" s="446">
        <f t="shared" si="26"/>
        <v>0</v>
      </c>
      <c r="BZ53" s="446">
        <f t="shared" si="26"/>
        <v>0</v>
      </c>
      <c r="CA53" s="446">
        <f t="shared" si="26"/>
        <v>0</v>
      </c>
      <c r="CB53" s="446">
        <f t="shared" si="26"/>
        <v>0</v>
      </c>
      <c r="CC53" s="446">
        <f t="shared" si="26"/>
        <v>0</v>
      </c>
      <c r="CD53" s="446">
        <f t="shared" si="26"/>
        <v>0</v>
      </c>
      <c r="CE53" s="446">
        <f t="shared" si="26"/>
        <v>0</v>
      </c>
      <c r="CF53" s="446">
        <f t="shared" si="26"/>
        <v>0</v>
      </c>
      <c r="CG53" s="446">
        <f t="shared" si="26"/>
        <v>0</v>
      </c>
      <c r="CH53" s="446">
        <f t="shared" si="26"/>
        <v>0</v>
      </c>
      <c r="CI53" s="446">
        <f t="shared" si="26"/>
        <v>0</v>
      </c>
      <c r="CJ53" s="446">
        <f t="shared" si="26"/>
        <v>0</v>
      </c>
      <c r="CK53" s="446">
        <f t="shared" si="26"/>
        <v>0</v>
      </c>
      <c r="CL53" s="446">
        <f t="shared" si="26"/>
        <v>0</v>
      </c>
      <c r="CM53" s="446">
        <f t="shared" si="26"/>
        <v>0</v>
      </c>
      <c r="CN53" s="446">
        <f t="shared" si="26"/>
        <v>0</v>
      </c>
      <c r="CO53" s="446">
        <f t="shared" si="26"/>
        <v>0</v>
      </c>
      <c r="CP53" s="446">
        <f t="shared" si="26"/>
        <v>0</v>
      </c>
      <c r="CQ53" s="446">
        <f t="shared" si="26"/>
        <v>0</v>
      </c>
      <c r="CR53" s="446">
        <f t="shared" si="26"/>
        <v>0</v>
      </c>
      <c r="CS53" s="446">
        <f t="shared" si="26"/>
        <v>0</v>
      </c>
      <c r="CT53" s="446">
        <f t="shared" si="26"/>
        <v>0</v>
      </c>
      <c r="CU53" s="446">
        <f t="shared" si="26"/>
        <v>0</v>
      </c>
      <c r="CV53" s="446">
        <f t="shared" si="26"/>
        <v>0</v>
      </c>
      <c r="CW53" s="446">
        <f t="shared" si="26"/>
        <v>0</v>
      </c>
      <c r="CX53" s="446">
        <f t="shared" si="26"/>
        <v>0</v>
      </c>
      <c r="CY53" s="446">
        <f t="shared" si="26"/>
        <v>0</v>
      </c>
      <c r="CZ53" s="446">
        <f t="shared" si="26"/>
        <v>0</v>
      </c>
      <c r="DA53" s="446">
        <f t="shared" si="26"/>
        <v>0</v>
      </c>
      <c r="DB53" s="446">
        <f t="shared" si="26"/>
        <v>0</v>
      </c>
      <c r="DC53" s="446">
        <f t="shared" si="26"/>
        <v>0</v>
      </c>
      <c r="DD53" s="446">
        <f t="shared" si="26"/>
        <v>0</v>
      </c>
      <c r="DE53" s="446">
        <f t="shared" si="26"/>
        <v>0</v>
      </c>
      <c r="DF53" s="446">
        <f t="shared" si="26"/>
        <v>0</v>
      </c>
    </row>
    <row r="54" spans="1:110" s="401" customFormat="1" ht="21" customHeight="1">
      <c r="A54" s="398"/>
      <c r="B54" s="399"/>
      <c r="C54" s="829" t="s">
        <v>123</v>
      </c>
      <c r="D54" s="829"/>
      <c r="E54" s="829"/>
      <c r="F54" s="427">
        <v>0</v>
      </c>
      <c r="G54" s="398"/>
      <c r="H54" s="398"/>
      <c r="I54" s="398"/>
      <c r="J54" s="399"/>
    </row>
    <row r="55" spans="1:110" ht="18" customHeight="1">
      <c r="A55" s="404"/>
      <c r="B55" s="402"/>
      <c r="C55" s="402"/>
      <c r="D55" s="402"/>
      <c r="E55" s="398"/>
      <c r="F55" s="404"/>
      <c r="G55" s="404"/>
      <c r="H55" s="404"/>
      <c r="I55" s="399"/>
      <c r="J55" s="402"/>
    </row>
    <row r="56" spans="1:110" ht="27" customHeight="1">
      <c r="A56" s="404"/>
      <c r="B56" s="655" t="str">
        <f>Weighting!C59</f>
        <v>QA 6.0</v>
      </c>
      <c r="C56" s="825" t="str">
        <f>Weighting!D59</f>
        <v>COMMISSIONING OF SERVICES</v>
      </c>
      <c r="D56" s="825"/>
      <c r="E56" s="825"/>
      <c r="F56" s="449" t="s">
        <v>170</v>
      </c>
      <c r="G56" s="404"/>
      <c r="H56" s="404"/>
      <c r="I56" s="399"/>
      <c r="J56" s="402"/>
      <c r="K56" s="429"/>
      <c r="L56" s="429"/>
      <c r="M56" s="429"/>
      <c r="N56" s="429"/>
      <c r="O56" s="429"/>
      <c r="P56" s="429"/>
      <c r="Q56" s="429">
        <f t="shared" ref="Q56:AV56" si="27">Q59*$G$94</f>
        <v>0</v>
      </c>
      <c r="R56" s="429">
        <f t="shared" si="27"/>
        <v>0</v>
      </c>
      <c r="S56" s="429">
        <f t="shared" si="27"/>
        <v>0</v>
      </c>
      <c r="T56" s="429">
        <f t="shared" si="27"/>
        <v>0</v>
      </c>
      <c r="U56" s="429">
        <f t="shared" si="27"/>
        <v>0</v>
      </c>
      <c r="V56" s="429">
        <f t="shared" si="27"/>
        <v>0</v>
      </c>
      <c r="W56" s="429">
        <f t="shared" si="27"/>
        <v>0</v>
      </c>
      <c r="X56" s="429">
        <f t="shared" si="27"/>
        <v>0</v>
      </c>
      <c r="Y56" s="429">
        <f t="shared" si="27"/>
        <v>0</v>
      </c>
      <c r="Z56" s="429">
        <f t="shared" si="27"/>
        <v>0</v>
      </c>
      <c r="AA56" s="429">
        <f t="shared" si="27"/>
        <v>0</v>
      </c>
      <c r="AB56" s="429">
        <f t="shared" si="27"/>
        <v>0</v>
      </c>
      <c r="AC56" s="429">
        <f t="shared" si="27"/>
        <v>0</v>
      </c>
      <c r="AD56" s="429">
        <f t="shared" si="27"/>
        <v>0</v>
      </c>
      <c r="AE56" s="429">
        <f t="shared" si="27"/>
        <v>0</v>
      </c>
      <c r="AF56" s="429">
        <f t="shared" si="27"/>
        <v>0</v>
      </c>
      <c r="AG56" s="429">
        <f t="shared" si="27"/>
        <v>0</v>
      </c>
      <c r="AH56" s="429">
        <f t="shared" si="27"/>
        <v>0</v>
      </c>
      <c r="AI56" s="429">
        <f t="shared" si="27"/>
        <v>0</v>
      </c>
      <c r="AJ56" s="429">
        <f t="shared" si="27"/>
        <v>0</v>
      </c>
      <c r="AK56" s="429">
        <f t="shared" si="27"/>
        <v>0</v>
      </c>
      <c r="AL56" s="429">
        <f t="shared" si="27"/>
        <v>0</v>
      </c>
      <c r="AM56" s="429">
        <f t="shared" si="27"/>
        <v>0</v>
      </c>
      <c r="AN56" s="429">
        <f t="shared" si="27"/>
        <v>0</v>
      </c>
      <c r="AO56" s="429">
        <f t="shared" si="27"/>
        <v>0</v>
      </c>
      <c r="AP56" s="429">
        <f t="shared" si="27"/>
        <v>0</v>
      </c>
      <c r="AQ56" s="429">
        <f t="shared" si="27"/>
        <v>0</v>
      </c>
      <c r="AR56" s="429">
        <f t="shared" si="27"/>
        <v>0</v>
      </c>
      <c r="AS56" s="429">
        <f t="shared" si="27"/>
        <v>0</v>
      </c>
      <c r="AT56" s="429">
        <f t="shared" si="27"/>
        <v>0</v>
      </c>
      <c r="AU56" s="429">
        <f t="shared" si="27"/>
        <v>0</v>
      </c>
      <c r="AV56" s="429">
        <f t="shared" si="27"/>
        <v>0</v>
      </c>
      <c r="AW56" s="429">
        <f t="shared" ref="AW56:CB56" si="28">AW59*$G$94</f>
        <v>0</v>
      </c>
      <c r="AX56" s="429">
        <f t="shared" si="28"/>
        <v>0</v>
      </c>
      <c r="AY56" s="429">
        <f t="shared" si="28"/>
        <v>0</v>
      </c>
      <c r="AZ56" s="429">
        <f t="shared" si="28"/>
        <v>0</v>
      </c>
      <c r="BA56" s="429">
        <f t="shared" si="28"/>
        <v>0</v>
      </c>
      <c r="BB56" s="429">
        <f t="shared" si="28"/>
        <v>0</v>
      </c>
      <c r="BC56" s="429">
        <f t="shared" si="28"/>
        <v>0</v>
      </c>
      <c r="BD56" s="429">
        <f t="shared" si="28"/>
        <v>0</v>
      </c>
      <c r="BE56" s="429">
        <f t="shared" si="28"/>
        <v>0</v>
      </c>
      <c r="BF56" s="429">
        <f t="shared" si="28"/>
        <v>0</v>
      </c>
      <c r="BG56" s="429">
        <f t="shared" si="28"/>
        <v>0</v>
      </c>
      <c r="BH56" s="429">
        <f t="shared" si="28"/>
        <v>0</v>
      </c>
      <c r="BI56" s="429">
        <f t="shared" si="28"/>
        <v>0</v>
      </c>
      <c r="BJ56" s="429">
        <f t="shared" si="28"/>
        <v>0</v>
      </c>
      <c r="BK56" s="429">
        <f t="shared" si="28"/>
        <v>0</v>
      </c>
      <c r="BL56" s="429">
        <f t="shared" si="28"/>
        <v>0</v>
      </c>
      <c r="BM56" s="429">
        <f t="shared" si="28"/>
        <v>0</v>
      </c>
      <c r="BN56" s="429">
        <f t="shared" si="28"/>
        <v>0</v>
      </c>
      <c r="BO56" s="429">
        <f t="shared" si="28"/>
        <v>0</v>
      </c>
      <c r="BP56" s="429">
        <f t="shared" si="28"/>
        <v>0</v>
      </c>
      <c r="BQ56" s="429">
        <f t="shared" si="28"/>
        <v>0</v>
      </c>
      <c r="BR56" s="429">
        <f t="shared" si="28"/>
        <v>0</v>
      </c>
      <c r="BS56" s="429">
        <f t="shared" si="28"/>
        <v>0</v>
      </c>
      <c r="BT56" s="429">
        <f t="shared" si="28"/>
        <v>0</v>
      </c>
      <c r="BU56" s="429">
        <f t="shared" si="28"/>
        <v>0</v>
      </c>
      <c r="BV56" s="429">
        <f t="shared" si="28"/>
        <v>0</v>
      </c>
      <c r="BW56" s="429">
        <f t="shared" si="28"/>
        <v>0</v>
      </c>
      <c r="BX56" s="429">
        <f t="shared" si="28"/>
        <v>0</v>
      </c>
      <c r="BY56" s="429">
        <f t="shared" si="28"/>
        <v>0</v>
      </c>
      <c r="BZ56" s="429">
        <f t="shared" si="28"/>
        <v>0</v>
      </c>
      <c r="CA56" s="429">
        <f t="shared" si="28"/>
        <v>0</v>
      </c>
      <c r="CB56" s="429">
        <f t="shared" si="28"/>
        <v>0</v>
      </c>
      <c r="CC56" s="429">
        <f t="shared" ref="CC56:DF56" si="29">CC59*$G$94</f>
        <v>0</v>
      </c>
      <c r="CD56" s="429">
        <f t="shared" si="29"/>
        <v>0</v>
      </c>
      <c r="CE56" s="429">
        <f t="shared" si="29"/>
        <v>0</v>
      </c>
      <c r="CF56" s="429">
        <f t="shared" si="29"/>
        <v>0</v>
      </c>
      <c r="CG56" s="429">
        <f t="shared" si="29"/>
        <v>0</v>
      </c>
      <c r="CH56" s="429">
        <f t="shared" si="29"/>
        <v>0</v>
      </c>
      <c r="CI56" s="429">
        <f t="shared" si="29"/>
        <v>0</v>
      </c>
      <c r="CJ56" s="429">
        <f t="shared" si="29"/>
        <v>0</v>
      </c>
      <c r="CK56" s="429">
        <f t="shared" si="29"/>
        <v>0</v>
      </c>
      <c r="CL56" s="429">
        <f t="shared" si="29"/>
        <v>0</v>
      </c>
      <c r="CM56" s="429">
        <f t="shared" si="29"/>
        <v>0</v>
      </c>
      <c r="CN56" s="429">
        <f t="shared" si="29"/>
        <v>0</v>
      </c>
      <c r="CO56" s="429">
        <f t="shared" si="29"/>
        <v>0</v>
      </c>
      <c r="CP56" s="429">
        <f t="shared" si="29"/>
        <v>0</v>
      </c>
      <c r="CQ56" s="429">
        <f t="shared" si="29"/>
        <v>0</v>
      </c>
      <c r="CR56" s="429">
        <f t="shared" si="29"/>
        <v>0</v>
      </c>
      <c r="CS56" s="429">
        <f t="shared" si="29"/>
        <v>0</v>
      </c>
      <c r="CT56" s="429">
        <f t="shared" si="29"/>
        <v>0</v>
      </c>
      <c r="CU56" s="429">
        <f t="shared" si="29"/>
        <v>0</v>
      </c>
      <c r="CV56" s="429">
        <f t="shared" si="29"/>
        <v>0</v>
      </c>
      <c r="CW56" s="429">
        <f t="shared" si="29"/>
        <v>0</v>
      </c>
      <c r="CX56" s="429">
        <f t="shared" si="29"/>
        <v>0</v>
      </c>
      <c r="CY56" s="429">
        <f t="shared" si="29"/>
        <v>0</v>
      </c>
      <c r="CZ56" s="429">
        <f t="shared" si="29"/>
        <v>0</v>
      </c>
      <c r="DA56" s="429">
        <f t="shared" si="29"/>
        <v>0</v>
      </c>
      <c r="DB56" s="429">
        <f t="shared" si="29"/>
        <v>0</v>
      </c>
      <c r="DC56" s="429">
        <f t="shared" si="29"/>
        <v>0</v>
      </c>
      <c r="DD56" s="429">
        <f t="shared" si="29"/>
        <v>0</v>
      </c>
      <c r="DE56" s="429">
        <f t="shared" si="29"/>
        <v>0</v>
      </c>
      <c r="DF56" s="429">
        <f t="shared" si="29"/>
        <v>0</v>
      </c>
    </row>
    <row r="57" spans="1:110" ht="4.05" customHeight="1">
      <c r="A57" s="404"/>
      <c r="B57" s="596"/>
      <c r="C57" s="926"/>
      <c r="D57" s="926"/>
      <c r="E57" s="926"/>
      <c r="F57" s="926"/>
      <c r="G57" s="404"/>
      <c r="H57" s="404"/>
      <c r="I57" s="399"/>
      <c r="J57" s="402"/>
    </row>
    <row r="58" spans="1:110" ht="34.049999999999997" customHeight="1" thickBot="1">
      <c r="A58" s="404"/>
      <c r="B58" s="402"/>
      <c r="C58" s="830" t="s">
        <v>815</v>
      </c>
      <c r="D58" s="830"/>
      <c r="E58" s="830"/>
      <c r="F58" s="424">
        <v>4</v>
      </c>
      <c r="G58" s="404"/>
      <c r="H58" s="398"/>
      <c r="I58" s="398"/>
      <c r="J58" s="402"/>
    </row>
    <row r="59" spans="1:110" ht="30" customHeight="1" thickBot="1">
      <c r="A59" s="404"/>
      <c r="B59" s="402"/>
      <c r="C59" s="828" t="s">
        <v>814</v>
      </c>
      <c r="D59" s="828"/>
      <c r="E59" s="828"/>
      <c r="F59" s="425">
        <v>2</v>
      </c>
      <c r="G59" s="404"/>
      <c r="H59" s="398"/>
      <c r="I59" s="128">
        <v>0</v>
      </c>
      <c r="J59" s="402"/>
      <c r="K59" s="446">
        <f>$I$59</f>
        <v>0</v>
      </c>
      <c r="L59" s="446">
        <f t="shared" ref="L59:BW59" si="30">$I$59</f>
        <v>0</v>
      </c>
      <c r="M59" s="446">
        <f t="shared" si="30"/>
        <v>0</v>
      </c>
      <c r="N59" s="446">
        <f t="shared" si="30"/>
        <v>0</v>
      </c>
      <c r="O59" s="446">
        <f t="shared" si="30"/>
        <v>0</v>
      </c>
      <c r="P59" s="446">
        <f t="shared" si="30"/>
        <v>0</v>
      </c>
      <c r="Q59" s="446">
        <f t="shared" si="30"/>
        <v>0</v>
      </c>
      <c r="R59" s="446">
        <f t="shared" si="30"/>
        <v>0</v>
      </c>
      <c r="S59" s="446">
        <f t="shared" si="30"/>
        <v>0</v>
      </c>
      <c r="T59" s="446">
        <f t="shared" si="30"/>
        <v>0</v>
      </c>
      <c r="U59" s="446">
        <f t="shared" si="30"/>
        <v>0</v>
      </c>
      <c r="V59" s="446">
        <f t="shared" si="30"/>
        <v>0</v>
      </c>
      <c r="W59" s="446">
        <f t="shared" si="30"/>
        <v>0</v>
      </c>
      <c r="X59" s="446">
        <f t="shared" si="30"/>
        <v>0</v>
      </c>
      <c r="Y59" s="446">
        <f t="shared" si="30"/>
        <v>0</v>
      </c>
      <c r="Z59" s="446">
        <f t="shared" si="30"/>
        <v>0</v>
      </c>
      <c r="AA59" s="446">
        <f t="shared" si="30"/>
        <v>0</v>
      </c>
      <c r="AB59" s="446">
        <f t="shared" si="30"/>
        <v>0</v>
      </c>
      <c r="AC59" s="446">
        <f t="shared" si="30"/>
        <v>0</v>
      </c>
      <c r="AD59" s="446">
        <f t="shared" si="30"/>
        <v>0</v>
      </c>
      <c r="AE59" s="446">
        <f t="shared" si="30"/>
        <v>0</v>
      </c>
      <c r="AF59" s="446">
        <f t="shared" si="30"/>
        <v>0</v>
      </c>
      <c r="AG59" s="446">
        <f t="shared" si="30"/>
        <v>0</v>
      </c>
      <c r="AH59" s="446">
        <f t="shared" si="30"/>
        <v>0</v>
      </c>
      <c r="AI59" s="446">
        <f t="shared" si="30"/>
        <v>0</v>
      </c>
      <c r="AJ59" s="446">
        <f t="shared" si="30"/>
        <v>0</v>
      </c>
      <c r="AK59" s="446">
        <f t="shared" si="30"/>
        <v>0</v>
      </c>
      <c r="AL59" s="446">
        <f t="shared" si="30"/>
        <v>0</v>
      </c>
      <c r="AM59" s="446">
        <f t="shared" si="30"/>
        <v>0</v>
      </c>
      <c r="AN59" s="446">
        <f t="shared" si="30"/>
        <v>0</v>
      </c>
      <c r="AO59" s="446">
        <f t="shared" si="30"/>
        <v>0</v>
      </c>
      <c r="AP59" s="446">
        <f t="shared" si="30"/>
        <v>0</v>
      </c>
      <c r="AQ59" s="446">
        <f t="shared" si="30"/>
        <v>0</v>
      </c>
      <c r="AR59" s="446">
        <f t="shared" si="30"/>
        <v>0</v>
      </c>
      <c r="AS59" s="446">
        <f t="shared" si="30"/>
        <v>0</v>
      </c>
      <c r="AT59" s="446">
        <f t="shared" si="30"/>
        <v>0</v>
      </c>
      <c r="AU59" s="446">
        <f t="shared" si="30"/>
        <v>0</v>
      </c>
      <c r="AV59" s="446">
        <f t="shared" si="30"/>
        <v>0</v>
      </c>
      <c r="AW59" s="446">
        <f t="shared" si="30"/>
        <v>0</v>
      </c>
      <c r="AX59" s="446">
        <f t="shared" si="30"/>
        <v>0</v>
      </c>
      <c r="AY59" s="446">
        <f t="shared" si="30"/>
        <v>0</v>
      </c>
      <c r="AZ59" s="446">
        <f t="shared" si="30"/>
        <v>0</v>
      </c>
      <c r="BA59" s="446">
        <f t="shared" si="30"/>
        <v>0</v>
      </c>
      <c r="BB59" s="446">
        <f t="shared" si="30"/>
        <v>0</v>
      </c>
      <c r="BC59" s="446">
        <f t="shared" si="30"/>
        <v>0</v>
      </c>
      <c r="BD59" s="446">
        <f t="shared" si="30"/>
        <v>0</v>
      </c>
      <c r="BE59" s="446">
        <f t="shared" si="30"/>
        <v>0</v>
      </c>
      <c r="BF59" s="446">
        <f t="shared" si="30"/>
        <v>0</v>
      </c>
      <c r="BG59" s="446">
        <f t="shared" si="30"/>
        <v>0</v>
      </c>
      <c r="BH59" s="446">
        <f t="shared" si="30"/>
        <v>0</v>
      </c>
      <c r="BI59" s="446">
        <f t="shared" si="30"/>
        <v>0</v>
      </c>
      <c r="BJ59" s="446">
        <f t="shared" si="30"/>
        <v>0</v>
      </c>
      <c r="BK59" s="446">
        <f t="shared" si="30"/>
        <v>0</v>
      </c>
      <c r="BL59" s="446">
        <f t="shared" si="30"/>
        <v>0</v>
      </c>
      <c r="BM59" s="446">
        <f t="shared" si="30"/>
        <v>0</v>
      </c>
      <c r="BN59" s="446">
        <f t="shared" si="30"/>
        <v>0</v>
      </c>
      <c r="BO59" s="446">
        <f t="shared" si="30"/>
        <v>0</v>
      </c>
      <c r="BP59" s="446">
        <f t="shared" si="30"/>
        <v>0</v>
      </c>
      <c r="BQ59" s="446">
        <f t="shared" si="30"/>
        <v>0</v>
      </c>
      <c r="BR59" s="446">
        <f t="shared" si="30"/>
        <v>0</v>
      </c>
      <c r="BS59" s="446">
        <f t="shared" si="30"/>
        <v>0</v>
      </c>
      <c r="BT59" s="446">
        <f t="shared" si="30"/>
        <v>0</v>
      </c>
      <c r="BU59" s="446">
        <f t="shared" si="30"/>
        <v>0</v>
      </c>
      <c r="BV59" s="446">
        <f t="shared" si="30"/>
        <v>0</v>
      </c>
      <c r="BW59" s="446">
        <f t="shared" si="30"/>
        <v>0</v>
      </c>
      <c r="BX59" s="446">
        <f t="shared" ref="BX59:DF59" si="31">$I$59</f>
        <v>0</v>
      </c>
      <c r="BY59" s="446">
        <f t="shared" si="31"/>
        <v>0</v>
      </c>
      <c r="BZ59" s="446">
        <f t="shared" si="31"/>
        <v>0</v>
      </c>
      <c r="CA59" s="446">
        <f t="shared" si="31"/>
        <v>0</v>
      </c>
      <c r="CB59" s="446">
        <f t="shared" si="31"/>
        <v>0</v>
      </c>
      <c r="CC59" s="446">
        <f t="shared" si="31"/>
        <v>0</v>
      </c>
      <c r="CD59" s="446">
        <f t="shared" si="31"/>
        <v>0</v>
      </c>
      <c r="CE59" s="446">
        <f t="shared" si="31"/>
        <v>0</v>
      </c>
      <c r="CF59" s="446">
        <f t="shared" si="31"/>
        <v>0</v>
      </c>
      <c r="CG59" s="446">
        <f t="shared" si="31"/>
        <v>0</v>
      </c>
      <c r="CH59" s="446">
        <f t="shared" si="31"/>
        <v>0</v>
      </c>
      <c r="CI59" s="446">
        <f t="shared" si="31"/>
        <v>0</v>
      </c>
      <c r="CJ59" s="446">
        <f t="shared" si="31"/>
        <v>0</v>
      </c>
      <c r="CK59" s="446">
        <f t="shared" si="31"/>
        <v>0</v>
      </c>
      <c r="CL59" s="446">
        <f t="shared" si="31"/>
        <v>0</v>
      </c>
      <c r="CM59" s="446">
        <f t="shared" si="31"/>
        <v>0</v>
      </c>
      <c r="CN59" s="446">
        <f t="shared" si="31"/>
        <v>0</v>
      </c>
      <c r="CO59" s="446">
        <f t="shared" si="31"/>
        <v>0</v>
      </c>
      <c r="CP59" s="446">
        <f t="shared" si="31"/>
        <v>0</v>
      </c>
      <c r="CQ59" s="446">
        <f t="shared" si="31"/>
        <v>0</v>
      </c>
      <c r="CR59" s="446">
        <f t="shared" si="31"/>
        <v>0</v>
      </c>
      <c r="CS59" s="446">
        <f t="shared" si="31"/>
        <v>0</v>
      </c>
      <c r="CT59" s="446">
        <f t="shared" si="31"/>
        <v>0</v>
      </c>
      <c r="CU59" s="446">
        <f t="shared" si="31"/>
        <v>0</v>
      </c>
      <c r="CV59" s="446">
        <f t="shared" si="31"/>
        <v>0</v>
      </c>
      <c r="CW59" s="446">
        <f t="shared" si="31"/>
        <v>0</v>
      </c>
      <c r="CX59" s="446">
        <f t="shared" si="31"/>
        <v>0</v>
      </c>
      <c r="CY59" s="446">
        <f t="shared" si="31"/>
        <v>0</v>
      </c>
      <c r="CZ59" s="446">
        <f t="shared" si="31"/>
        <v>0</v>
      </c>
      <c r="DA59" s="446">
        <f t="shared" si="31"/>
        <v>0</v>
      </c>
      <c r="DB59" s="446">
        <f t="shared" si="31"/>
        <v>0</v>
      </c>
      <c r="DC59" s="446">
        <f t="shared" si="31"/>
        <v>0</v>
      </c>
      <c r="DD59" s="446">
        <f t="shared" si="31"/>
        <v>0</v>
      </c>
      <c r="DE59" s="446">
        <f t="shared" si="31"/>
        <v>0</v>
      </c>
      <c r="DF59" s="446">
        <f t="shared" si="31"/>
        <v>0</v>
      </c>
    </row>
    <row r="60" spans="1:110" ht="30" customHeight="1">
      <c r="A60" s="404"/>
      <c r="B60" s="402"/>
      <c r="C60" s="829" t="s">
        <v>159</v>
      </c>
      <c r="D60" s="829"/>
      <c r="E60" s="829"/>
      <c r="F60" s="427">
        <v>0</v>
      </c>
      <c r="G60" s="404"/>
      <c r="H60" s="398"/>
      <c r="I60" s="398"/>
      <c r="J60" s="402"/>
    </row>
    <row r="61" spans="1:110" ht="18" customHeight="1">
      <c r="A61" s="404"/>
      <c r="B61" s="404"/>
      <c r="C61" s="404"/>
      <c r="D61" s="404"/>
      <c r="E61" s="587"/>
      <c r="F61" s="404"/>
      <c r="G61" s="404"/>
      <c r="H61" s="404"/>
      <c r="I61" s="399"/>
      <c r="J61" s="404"/>
    </row>
    <row r="62" spans="1:110" ht="24.75" customHeight="1" thickBot="1">
      <c r="A62" s="404"/>
      <c r="B62" s="655" t="str">
        <f>Weighting!C60</f>
        <v>QA 7.0</v>
      </c>
      <c r="C62" s="825" t="str">
        <f>Weighting!D60</f>
        <v>POST OCCUPANCY EVALUATION</v>
      </c>
      <c r="D62" s="825"/>
      <c r="E62" s="825"/>
      <c r="F62" s="449" t="s">
        <v>170</v>
      </c>
      <c r="G62" s="404"/>
      <c r="H62" s="404">
        <f>H63*$G$93</f>
        <v>0</v>
      </c>
      <c r="I62" s="399"/>
      <c r="J62" s="402"/>
      <c r="U62" s="429">
        <f t="shared" ref="U62:AZ62" si="32">U63*$G$93</f>
        <v>0</v>
      </c>
      <c r="V62" s="429">
        <f t="shared" si="32"/>
        <v>0</v>
      </c>
      <c r="W62" s="429">
        <f t="shared" si="32"/>
        <v>0</v>
      </c>
      <c r="X62" s="429">
        <f t="shared" si="32"/>
        <v>0</v>
      </c>
      <c r="Y62" s="429">
        <f t="shared" si="32"/>
        <v>0</v>
      </c>
      <c r="Z62" s="429">
        <f t="shared" si="32"/>
        <v>0</v>
      </c>
      <c r="AA62" s="429">
        <f t="shared" si="32"/>
        <v>0</v>
      </c>
      <c r="AB62" s="429">
        <f t="shared" si="32"/>
        <v>0</v>
      </c>
      <c r="AC62" s="429">
        <f t="shared" si="32"/>
        <v>0</v>
      </c>
      <c r="AD62" s="429">
        <f t="shared" si="32"/>
        <v>0</v>
      </c>
      <c r="AE62" s="429">
        <f t="shared" si="32"/>
        <v>0</v>
      </c>
      <c r="AF62" s="429">
        <f t="shared" si="32"/>
        <v>0</v>
      </c>
      <c r="AG62" s="429">
        <f t="shared" si="32"/>
        <v>0</v>
      </c>
      <c r="AH62" s="429">
        <f t="shared" si="32"/>
        <v>0</v>
      </c>
      <c r="AI62" s="429">
        <f t="shared" si="32"/>
        <v>0</v>
      </c>
      <c r="AJ62" s="429">
        <f t="shared" si="32"/>
        <v>0</v>
      </c>
      <c r="AK62" s="429">
        <f t="shared" si="32"/>
        <v>0</v>
      </c>
      <c r="AL62" s="429">
        <f t="shared" si="32"/>
        <v>0</v>
      </c>
      <c r="AM62" s="429">
        <f t="shared" si="32"/>
        <v>0</v>
      </c>
      <c r="AN62" s="429">
        <f t="shared" si="32"/>
        <v>0</v>
      </c>
      <c r="AO62" s="429">
        <f t="shared" si="32"/>
        <v>0</v>
      </c>
      <c r="AP62" s="429">
        <f t="shared" si="32"/>
        <v>0</v>
      </c>
      <c r="AQ62" s="429">
        <f t="shared" si="32"/>
        <v>0</v>
      </c>
      <c r="AR62" s="429">
        <f t="shared" si="32"/>
        <v>0</v>
      </c>
      <c r="AS62" s="429">
        <f t="shared" si="32"/>
        <v>0</v>
      </c>
      <c r="AT62" s="429">
        <f t="shared" si="32"/>
        <v>0</v>
      </c>
      <c r="AU62" s="429">
        <f t="shared" si="32"/>
        <v>0</v>
      </c>
      <c r="AV62" s="429">
        <f t="shared" si="32"/>
        <v>0</v>
      </c>
      <c r="AW62" s="429">
        <f t="shared" si="32"/>
        <v>0</v>
      </c>
      <c r="AX62" s="429">
        <f t="shared" si="32"/>
        <v>0</v>
      </c>
      <c r="AY62" s="429">
        <f t="shared" si="32"/>
        <v>0</v>
      </c>
      <c r="AZ62" s="429">
        <f t="shared" si="32"/>
        <v>0</v>
      </c>
      <c r="BA62" s="429">
        <f t="shared" ref="BA62:CF62" si="33">BA63*$G$93</f>
        <v>0</v>
      </c>
      <c r="BB62" s="429">
        <f t="shared" si="33"/>
        <v>0</v>
      </c>
      <c r="BC62" s="429">
        <f t="shared" si="33"/>
        <v>0</v>
      </c>
      <c r="BD62" s="429">
        <f t="shared" si="33"/>
        <v>0</v>
      </c>
      <c r="BE62" s="429">
        <f t="shared" si="33"/>
        <v>0</v>
      </c>
      <c r="BF62" s="429">
        <f t="shared" si="33"/>
        <v>0</v>
      </c>
      <c r="BG62" s="429">
        <f t="shared" si="33"/>
        <v>0</v>
      </c>
      <c r="BH62" s="429">
        <f t="shared" si="33"/>
        <v>0</v>
      </c>
      <c r="BI62" s="429">
        <f t="shared" si="33"/>
        <v>0</v>
      </c>
      <c r="BJ62" s="429">
        <f t="shared" si="33"/>
        <v>0</v>
      </c>
      <c r="BK62" s="429">
        <f t="shared" si="33"/>
        <v>0</v>
      </c>
      <c r="BL62" s="429">
        <f t="shared" si="33"/>
        <v>0</v>
      </c>
      <c r="BM62" s="429">
        <f t="shared" si="33"/>
        <v>0</v>
      </c>
      <c r="BN62" s="429">
        <f t="shared" si="33"/>
        <v>0</v>
      </c>
      <c r="BO62" s="429">
        <f t="shared" si="33"/>
        <v>0</v>
      </c>
      <c r="BP62" s="429">
        <f t="shared" si="33"/>
        <v>0</v>
      </c>
      <c r="BQ62" s="429">
        <f t="shared" si="33"/>
        <v>0</v>
      </c>
      <c r="BR62" s="429">
        <f t="shared" si="33"/>
        <v>0</v>
      </c>
      <c r="BS62" s="429">
        <f t="shared" si="33"/>
        <v>0</v>
      </c>
      <c r="BT62" s="429">
        <f t="shared" si="33"/>
        <v>0</v>
      </c>
      <c r="BU62" s="429">
        <f t="shared" si="33"/>
        <v>0</v>
      </c>
      <c r="BV62" s="429">
        <f t="shared" si="33"/>
        <v>0</v>
      </c>
      <c r="BW62" s="429">
        <f t="shared" si="33"/>
        <v>0</v>
      </c>
      <c r="BX62" s="429">
        <f t="shared" si="33"/>
        <v>0</v>
      </c>
      <c r="BY62" s="429">
        <f t="shared" si="33"/>
        <v>0</v>
      </c>
      <c r="BZ62" s="429">
        <f t="shared" si="33"/>
        <v>0</v>
      </c>
      <c r="CA62" s="429">
        <f t="shared" si="33"/>
        <v>0</v>
      </c>
      <c r="CB62" s="429">
        <f t="shared" si="33"/>
        <v>0</v>
      </c>
      <c r="CC62" s="429">
        <f t="shared" si="33"/>
        <v>0</v>
      </c>
      <c r="CD62" s="429">
        <f t="shared" si="33"/>
        <v>0</v>
      </c>
      <c r="CE62" s="429">
        <f t="shared" si="33"/>
        <v>0</v>
      </c>
      <c r="CF62" s="429">
        <f t="shared" si="33"/>
        <v>0</v>
      </c>
      <c r="CG62" s="429">
        <f t="shared" ref="CG62:DF62" si="34">CG63*$G$93</f>
        <v>0</v>
      </c>
      <c r="CH62" s="429">
        <f t="shared" si="34"/>
        <v>0</v>
      </c>
      <c r="CI62" s="429">
        <f t="shared" si="34"/>
        <v>0</v>
      </c>
      <c r="CJ62" s="429">
        <f t="shared" si="34"/>
        <v>0</v>
      </c>
      <c r="CK62" s="429">
        <f t="shared" si="34"/>
        <v>0</v>
      </c>
      <c r="CL62" s="429">
        <f t="shared" si="34"/>
        <v>0</v>
      </c>
      <c r="CM62" s="429">
        <f t="shared" si="34"/>
        <v>0</v>
      </c>
      <c r="CN62" s="429">
        <f t="shared" si="34"/>
        <v>0</v>
      </c>
      <c r="CO62" s="429">
        <f t="shared" si="34"/>
        <v>0</v>
      </c>
      <c r="CP62" s="429">
        <f t="shared" si="34"/>
        <v>0</v>
      </c>
      <c r="CQ62" s="429">
        <f t="shared" si="34"/>
        <v>0</v>
      </c>
      <c r="CR62" s="429">
        <f t="shared" si="34"/>
        <v>0</v>
      </c>
      <c r="CS62" s="429">
        <f t="shared" si="34"/>
        <v>0</v>
      </c>
      <c r="CT62" s="429">
        <f t="shared" si="34"/>
        <v>0</v>
      </c>
      <c r="CU62" s="429">
        <f t="shared" si="34"/>
        <v>0</v>
      </c>
      <c r="CV62" s="429">
        <f t="shared" si="34"/>
        <v>0</v>
      </c>
      <c r="CW62" s="429">
        <f t="shared" si="34"/>
        <v>0</v>
      </c>
      <c r="CX62" s="429">
        <f t="shared" si="34"/>
        <v>0</v>
      </c>
      <c r="CY62" s="429">
        <f t="shared" si="34"/>
        <v>0</v>
      </c>
      <c r="CZ62" s="429">
        <f t="shared" si="34"/>
        <v>0</v>
      </c>
      <c r="DA62" s="429">
        <f t="shared" si="34"/>
        <v>0</v>
      </c>
      <c r="DB62" s="429">
        <f t="shared" si="34"/>
        <v>0</v>
      </c>
      <c r="DC62" s="429">
        <f t="shared" si="34"/>
        <v>0</v>
      </c>
      <c r="DD62" s="429">
        <f t="shared" si="34"/>
        <v>0</v>
      </c>
      <c r="DE62" s="429">
        <f t="shared" si="34"/>
        <v>0</v>
      </c>
      <c r="DF62" s="429">
        <f t="shared" si="34"/>
        <v>0</v>
      </c>
    </row>
    <row r="63" spans="1:110" ht="30" customHeight="1" thickBot="1">
      <c r="A63" s="404"/>
      <c r="B63" s="399"/>
      <c r="C63" s="830" t="s">
        <v>816</v>
      </c>
      <c r="D63" s="830"/>
      <c r="E63" s="830"/>
      <c r="F63" s="399">
        <v>4</v>
      </c>
      <c r="G63" s="398"/>
      <c r="H63" s="398">
        <f>I63</f>
        <v>0</v>
      </c>
      <c r="I63" s="101">
        <v>0</v>
      </c>
      <c r="J63" s="399"/>
      <c r="K63" s="446">
        <f>$I$63</f>
        <v>0</v>
      </c>
      <c r="L63" s="446">
        <f t="shared" ref="L63:BW63" si="35">$I$63</f>
        <v>0</v>
      </c>
      <c r="M63" s="446">
        <f t="shared" si="35"/>
        <v>0</v>
      </c>
      <c r="N63" s="446">
        <f t="shared" si="35"/>
        <v>0</v>
      </c>
      <c r="O63" s="446">
        <f t="shared" si="35"/>
        <v>0</v>
      </c>
      <c r="P63" s="446">
        <f t="shared" si="35"/>
        <v>0</v>
      </c>
      <c r="Q63" s="446">
        <f t="shared" si="35"/>
        <v>0</v>
      </c>
      <c r="R63" s="446">
        <f t="shared" si="35"/>
        <v>0</v>
      </c>
      <c r="S63" s="446">
        <f t="shared" si="35"/>
        <v>0</v>
      </c>
      <c r="T63" s="446">
        <f t="shared" si="35"/>
        <v>0</v>
      </c>
      <c r="U63" s="446">
        <f t="shared" si="35"/>
        <v>0</v>
      </c>
      <c r="V63" s="446">
        <f t="shared" si="35"/>
        <v>0</v>
      </c>
      <c r="W63" s="446">
        <f t="shared" si="35"/>
        <v>0</v>
      </c>
      <c r="X63" s="446">
        <f t="shared" si="35"/>
        <v>0</v>
      </c>
      <c r="Y63" s="446">
        <f t="shared" si="35"/>
        <v>0</v>
      </c>
      <c r="Z63" s="446">
        <f t="shared" si="35"/>
        <v>0</v>
      </c>
      <c r="AA63" s="446">
        <f t="shared" si="35"/>
        <v>0</v>
      </c>
      <c r="AB63" s="446">
        <f t="shared" si="35"/>
        <v>0</v>
      </c>
      <c r="AC63" s="446">
        <f t="shared" si="35"/>
        <v>0</v>
      </c>
      <c r="AD63" s="446">
        <f t="shared" si="35"/>
        <v>0</v>
      </c>
      <c r="AE63" s="446">
        <f t="shared" si="35"/>
        <v>0</v>
      </c>
      <c r="AF63" s="446">
        <f t="shared" si="35"/>
        <v>0</v>
      </c>
      <c r="AG63" s="446">
        <f t="shared" si="35"/>
        <v>0</v>
      </c>
      <c r="AH63" s="446">
        <f t="shared" si="35"/>
        <v>0</v>
      </c>
      <c r="AI63" s="446">
        <f t="shared" si="35"/>
        <v>0</v>
      </c>
      <c r="AJ63" s="446">
        <f t="shared" si="35"/>
        <v>0</v>
      </c>
      <c r="AK63" s="446">
        <f t="shared" si="35"/>
        <v>0</v>
      </c>
      <c r="AL63" s="446">
        <f t="shared" si="35"/>
        <v>0</v>
      </c>
      <c r="AM63" s="446">
        <f t="shared" si="35"/>
        <v>0</v>
      </c>
      <c r="AN63" s="446">
        <f t="shared" si="35"/>
        <v>0</v>
      </c>
      <c r="AO63" s="446">
        <f t="shared" si="35"/>
        <v>0</v>
      </c>
      <c r="AP63" s="446">
        <f t="shared" si="35"/>
        <v>0</v>
      </c>
      <c r="AQ63" s="446">
        <f t="shared" si="35"/>
        <v>0</v>
      </c>
      <c r="AR63" s="446">
        <f t="shared" si="35"/>
        <v>0</v>
      </c>
      <c r="AS63" s="446">
        <f t="shared" si="35"/>
        <v>0</v>
      </c>
      <c r="AT63" s="446">
        <f t="shared" si="35"/>
        <v>0</v>
      </c>
      <c r="AU63" s="446">
        <f t="shared" si="35"/>
        <v>0</v>
      </c>
      <c r="AV63" s="446">
        <f t="shared" si="35"/>
        <v>0</v>
      </c>
      <c r="AW63" s="446">
        <f t="shared" si="35"/>
        <v>0</v>
      </c>
      <c r="AX63" s="446">
        <f t="shared" si="35"/>
        <v>0</v>
      </c>
      <c r="AY63" s="446">
        <f t="shared" si="35"/>
        <v>0</v>
      </c>
      <c r="AZ63" s="446">
        <f t="shared" si="35"/>
        <v>0</v>
      </c>
      <c r="BA63" s="446">
        <f t="shared" si="35"/>
        <v>0</v>
      </c>
      <c r="BB63" s="446">
        <f t="shared" si="35"/>
        <v>0</v>
      </c>
      <c r="BC63" s="446">
        <f t="shared" si="35"/>
        <v>0</v>
      </c>
      <c r="BD63" s="446">
        <f t="shared" si="35"/>
        <v>0</v>
      </c>
      <c r="BE63" s="446">
        <f t="shared" si="35"/>
        <v>0</v>
      </c>
      <c r="BF63" s="446">
        <f t="shared" si="35"/>
        <v>0</v>
      </c>
      <c r="BG63" s="446">
        <f t="shared" si="35"/>
        <v>0</v>
      </c>
      <c r="BH63" s="446">
        <f t="shared" si="35"/>
        <v>0</v>
      </c>
      <c r="BI63" s="446">
        <f t="shared" si="35"/>
        <v>0</v>
      </c>
      <c r="BJ63" s="446">
        <f t="shared" si="35"/>
        <v>0</v>
      </c>
      <c r="BK63" s="446">
        <f t="shared" si="35"/>
        <v>0</v>
      </c>
      <c r="BL63" s="446">
        <f t="shared" si="35"/>
        <v>0</v>
      </c>
      <c r="BM63" s="446">
        <f t="shared" si="35"/>
        <v>0</v>
      </c>
      <c r="BN63" s="446">
        <f t="shared" si="35"/>
        <v>0</v>
      </c>
      <c r="BO63" s="446">
        <f t="shared" si="35"/>
        <v>0</v>
      </c>
      <c r="BP63" s="446">
        <f t="shared" si="35"/>
        <v>0</v>
      </c>
      <c r="BQ63" s="446">
        <f t="shared" si="35"/>
        <v>0</v>
      </c>
      <c r="BR63" s="446">
        <f t="shared" si="35"/>
        <v>0</v>
      </c>
      <c r="BS63" s="446">
        <f t="shared" si="35"/>
        <v>0</v>
      </c>
      <c r="BT63" s="446">
        <f t="shared" si="35"/>
        <v>0</v>
      </c>
      <c r="BU63" s="446">
        <f t="shared" si="35"/>
        <v>0</v>
      </c>
      <c r="BV63" s="446">
        <f t="shared" si="35"/>
        <v>0</v>
      </c>
      <c r="BW63" s="446">
        <f t="shared" si="35"/>
        <v>0</v>
      </c>
      <c r="BX63" s="446">
        <f t="shared" ref="BX63:DF63" si="36">$I$63</f>
        <v>0</v>
      </c>
      <c r="BY63" s="446">
        <f t="shared" si="36"/>
        <v>0</v>
      </c>
      <c r="BZ63" s="446">
        <f t="shared" si="36"/>
        <v>0</v>
      </c>
      <c r="CA63" s="446">
        <f t="shared" si="36"/>
        <v>0</v>
      </c>
      <c r="CB63" s="446">
        <f t="shared" si="36"/>
        <v>0</v>
      </c>
      <c r="CC63" s="446">
        <f t="shared" si="36"/>
        <v>0</v>
      </c>
      <c r="CD63" s="446">
        <f t="shared" si="36"/>
        <v>0</v>
      </c>
      <c r="CE63" s="446">
        <f t="shared" si="36"/>
        <v>0</v>
      </c>
      <c r="CF63" s="446">
        <f t="shared" si="36"/>
        <v>0</v>
      </c>
      <c r="CG63" s="446">
        <f t="shared" si="36"/>
        <v>0</v>
      </c>
      <c r="CH63" s="446">
        <f t="shared" si="36"/>
        <v>0</v>
      </c>
      <c r="CI63" s="446">
        <f t="shared" si="36"/>
        <v>0</v>
      </c>
      <c r="CJ63" s="446">
        <f t="shared" si="36"/>
        <v>0</v>
      </c>
      <c r="CK63" s="446">
        <f t="shared" si="36"/>
        <v>0</v>
      </c>
      <c r="CL63" s="446">
        <f t="shared" si="36"/>
        <v>0</v>
      </c>
      <c r="CM63" s="446">
        <f t="shared" si="36"/>
        <v>0</v>
      </c>
      <c r="CN63" s="446">
        <f t="shared" si="36"/>
        <v>0</v>
      </c>
      <c r="CO63" s="446">
        <f t="shared" si="36"/>
        <v>0</v>
      </c>
      <c r="CP63" s="446">
        <f t="shared" si="36"/>
        <v>0</v>
      </c>
      <c r="CQ63" s="446">
        <f t="shared" si="36"/>
        <v>0</v>
      </c>
      <c r="CR63" s="446">
        <f t="shared" si="36"/>
        <v>0</v>
      </c>
      <c r="CS63" s="446">
        <f t="shared" si="36"/>
        <v>0</v>
      </c>
      <c r="CT63" s="446">
        <f t="shared" si="36"/>
        <v>0</v>
      </c>
      <c r="CU63" s="446">
        <f t="shared" si="36"/>
        <v>0</v>
      </c>
      <c r="CV63" s="446">
        <f t="shared" si="36"/>
        <v>0</v>
      </c>
      <c r="CW63" s="446">
        <f t="shared" si="36"/>
        <v>0</v>
      </c>
      <c r="CX63" s="446">
        <f t="shared" si="36"/>
        <v>0</v>
      </c>
      <c r="CY63" s="446">
        <f t="shared" si="36"/>
        <v>0</v>
      </c>
      <c r="CZ63" s="446">
        <f t="shared" si="36"/>
        <v>0</v>
      </c>
      <c r="DA63" s="446">
        <f t="shared" si="36"/>
        <v>0</v>
      </c>
      <c r="DB63" s="446">
        <f t="shared" si="36"/>
        <v>0</v>
      </c>
      <c r="DC63" s="446">
        <f t="shared" si="36"/>
        <v>0</v>
      </c>
      <c r="DD63" s="446">
        <f t="shared" si="36"/>
        <v>0</v>
      </c>
      <c r="DE63" s="446">
        <f t="shared" si="36"/>
        <v>0</v>
      </c>
      <c r="DF63" s="446">
        <f t="shared" si="36"/>
        <v>0</v>
      </c>
    </row>
    <row r="64" spans="1:110" ht="30" customHeight="1">
      <c r="A64" s="404"/>
      <c r="B64" s="399"/>
      <c r="C64" s="828" t="s">
        <v>817</v>
      </c>
      <c r="D64" s="875"/>
      <c r="E64" s="875"/>
      <c r="F64" s="399">
        <v>2</v>
      </c>
      <c r="G64" s="398"/>
      <c r="H64" s="398"/>
      <c r="I64" s="398"/>
      <c r="J64" s="399"/>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0"/>
      <c r="AY64" s="410"/>
      <c r="AZ64" s="410"/>
      <c r="BA64" s="410"/>
      <c r="BB64" s="410"/>
      <c r="BC64" s="410"/>
      <c r="BD64" s="410"/>
      <c r="BE64" s="410"/>
      <c r="BF64" s="410"/>
      <c r="BG64" s="410"/>
      <c r="BH64" s="410"/>
      <c r="BI64" s="410"/>
      <c r="BJ64" s="410"/>
      <c r="BK64" s="410"/>
      <c r="BL64" s="410"/>
      <c r="BM64" s="410"/>
      <c r="BN64" s="410"/>
      <c r="BO64" s="410"/>
      <c r="BP64" s="410"/>
      <c r="BQ64" s="410"/>
      <c r="BR64" s="410"/>
      <c r="BS64" s="410"/>
      <c r="BT64" s="410"/>
      <c r="BU64" s="410"/>
      <c r="BV64" s="410"/>
      <c r="BW64" s="410"/>
      <c r="BX64" s="410"/>
      <c r="BY64" s="410"/>
      <c r="BZ64" s="410"/>
      <c r="CA64" s="410"/>
      <c r="CB64" s="410"/>
      <c r="CC64" s="410"/>
      <c r="CD64" s="410"/>
      <c r="CE64" s="410"/>
      <c r="CF64" s="410"/>
      <c r="CG64" s="410"/>
      <c r="CH64" s="410"/>
      <c r="CI64" s="410"/>
      <c r="CJ64" s="410"/>
      <c r="CK64" s="410"/>
      <c r="CL64" s="410"/>
      <c r="CM64" s="410"/>
      <c r="CN64" s="410"/>
      <c r="CO64" s="410"/>
      <c r="CP64" s="410"/>
      <c r="CQ64" s="410"/>
      <c r="CR64" s="410"/>
      <c r="CS64" s="410"/>
      <c r="CT64" s="410"/>
      <c r="CU64" s="410"/>
      <c r="CV64" s="410"/>
      <c r="CW64" s="410"/>
      <c r="CX64" s="410"/>
      <c r="CY64" s="410"/>
      <c r="CZ64" s="410"/>
      <c r="DA64" s="410"/>
      <c r="DB64" s="410"/>
      <c r="DC64" s="410"/>
      <c r="DD64" s="410"/>
      <c r="DE64" s="410"/>
      <c r="DF64" s="410"/>
    </row>
    <row r="65" spans="1:110" ht="30" customHeight="1" thickBot="1">
      <c r="A65" s="404"/>
      <c r="B65" s="399"/>
      <c r="C65" s="765"/>
      <c r="D65" s="765"/>
      <c r="E65" s="765"/>
      <c r="F65" s="466">
        <v>0</v>
      </c>
      <c r="G65" s="398"/>
      <c r="H65" s="398"/>
      <c r="I65" s="398"/>
      <c r="J65" s="399"/>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c r="BB65" s="410"/>
      <c r="BC65" s="410"/>
      <c r="BD65" s="410"/>
      <c r="BE65" s="410"/>
      <c r="BF65" s="410"/>
      <c r="BG65" s="410"/>
      <c r="BH65" s="410"/>
      <c r="BI65" s="410"/>
      <c r="BJ65" s="410"/>
      <c r="BK65" s="410"/>
      <c r="BL65" s="410"/>
      <c r="BM65" s="410"/>
      <c r="BN65" s="410"/>
      <c r="BO65" s="410"/>
      <c r="BP65" s="410"/>
      <c r="BQ65" s="410"/>
      <c r="BR65" s="410"/>
      <c r="BS65" s="410"/>
      <c r="BT65" s="410"/>
      <c r="BU65" s="410"/>
      <c r="BV65" s="410"/>
      <c r="BW65" s="410"/>
      <c r="BX65" s="410"/>
      <c r="BY65" s="410"/>
      <c r="BZ65" s="410"/>
      <c r="CA65" s="410"/>
      <c r="CB65" s="410"/>
      <c r="CC65" s="410"/>
      <c r="CD65" s="410"/>
      <c r="CE65" s="410"/>
      <c r="CF65" s="410"/>
      <c r="CG65" s="410"/>
      <c r="CH65" s="410"/>
      <c r="CI65" s="410"/>
      <c r="CJ65" s="410"/>
      <c r="CK65" s="410"/>
      <c r="CL65" s="410"/>
      <c r="CM65" s="410"/>
      <c r="CN65" s="410"/>
      <c r="CO65" s="410"/>
      <c r="CP65" s="410"/>
      <c r="CQ65" s="410"/>
      <c r="CR65" s="410"/>
      <c r="CS65" s="410"/>
      <c r="CT65" s="410"/>
      <c r="CU65" s="410"/>
      <c r="CV65" s="410"/>
      <c r="CW65" s="410"/>
      <c r="CX65" s="410"/>
      <c r="CY65" s="410"/>
      <c r="CZ65" s="410"/>
      <c r="DA65" s="410"/>
      <c r="DB65" s="410"/>
      <c r="DC65" s="410"/>
      <c r="DD65" s="410"/>
      <c r="DE65" s="410"/>
      <c r="DF65" s="410"/>
    </row>
    <row r="66" spans="1:110" ht="30" customHeight="1" thickBot="1">
      <c r="A66" s="404"/>
      <c r="B66" s="399"/>
      <c r="C66" s="828" t="s">
        <v>823</v>
      </c>
      <c r="D66" s="828"/>
      <c r="E66" s="828"/>
      <c r="F66" s="399">
        <v>4</v>
      </c>
      <c r="G66" s="398">
        <v>4</v>
      </c>
      <c r="H66" s="398"/>
      <c r="I66" s="101">
        <v>0</v>
      </c>
      <c r="J66" s="399"/>
      <c r="K66" s="446">
        <f>$I$66</f>
        <v>0</v>
      </c>
      <c r="L66" s="446">
        <f t="shared" ref="L66:BW66" si="37">$I$66</f>
        <v>0</v>
      </c>
      <c r="M66" s="446">
        <f t="shared" si="37"/>
        <v>0</v>
      </c>
      <c r="N66" s="446">
        <f t="shared" si="37"/>
        <v>0</v>
      </c>
      <c r="O66" s="446">
        <f t="shared" si="37"/>
        <v>0</v>
      </c>
      <c r="P66" s="446">
        <f t="shared" si="37"/>
        <v>0</v>
      </c>
      <c r="Q66" s="446">
        <f t="shared" si="37"/>
        <v>0</v>
      </c>
      <c r="R66" s="446">
        <f t="shared" si="37"/>
        <v>0</v>
      </c>
      <c r="S66" s="446">
        <f t="shared" si="37"/>
        <v>0</v>
      </c>
      <c r="T66" s="446">
        <f t="shared" si="37"/>
        <v>0</v>
      </c>
      <c r="U66" s="446">
        <f t="shared" si="37"/>
        <v>0</v>
      </c>
      <c r="V66" s="446">
        <f t="shared" si="37"/>
        <v>0</v>
      </c>
      <c r="W66" s="446">
        <f t="shared" si="37"/>
        <v>0</v>
      </c>
      <c r="X66" s="446">
        <f t="shared" si="37"/>
        <v>0</v>
      </c>
      <c r="Y66" s="446">
        <f t="shared" si="37"/>
        <v>0</v>
      </c>
      <c r="Z66" s="446">
        <f t="shared" si="37"/>
        <v>0</v>
      </c>
      <c r="AA66" s="446">
        <f t="shared" si="37"/>
        <v>0</v>
      </c>
      <c r="AB66" s="446">
        <f t="shared" si="37"/>
        <v>0</v>
      </c>
      <c r="AC66" s="446">
        <f t="shared" si="37"/>
        <v>0</v>
      </c>
      <c r="AD66" s="446">
        <f t="shared" si="37"/>
        <v>0</v>
      </c>
      <c r="AE66" s="446">
        <f t="shared" si="37"/>
        <v>0</v>
      </c>
      <c r="AF66" s="446">
        <f t="shared" si="37"/>
        <v>0</v>
      </c>
      <c r="AG66" s="446">
        <f t="shared" si="37"/>
        <v>0</v>
      </c>
      <c r="AH66" s="446">
        <f t="shared" si="37"/>
        <v>0</v>
      </c>
      <c r="AI66" s="446">
        <f t="shared" si="37"/>
        <v>0</v>
      </c>
      <c r="AJ66" s="446">
        <f t="shared" si="37"/>
        <v>0</v>
      </c>
      <c r="AK66" s="446">
        <f t="shared" si="37"/>
        <v>0</v>
      </c>
      <c r="AL66" s="446">
        <f t="shared" si="37"/>
        <v>0</v>
      </c>
      <c r="AM66" s="446">
        <f t="shared" si="37"/>
        <v>0</v>
      </c>
      <c r="AN66" s="446">
        <f t="shared" si="37"/>
        <v>0</v>
      </c>
      <c r="AO66" s="446">
        <f t="shared" si="37"/>
        <v>0</v>
      </c>
      <c r="AP66" s="446">
        <f t="shared" si="37"/>
        <v>0</v>
      </c>
      <c r="AQ66" s="446">
        <f t="shared" si="37"/>
        <v>0</v>
      </c>
      <c r="AR66" s="446">
        <f t="shared" si="37"/>
        <v>0</v>
      </c>
      <c r="AS66" s="446">
        <f t="shared" si="37"/>
        <v>0</v>
      </c>
      <c r="AT66" s="446">
        <f t="shared" si="37"/>
        <v>0</v>
      </c>
      <c r="AU66" s="446">
        <f t="shared" si="37"/>
        <v>0</v>
      </c>
      <c r="AV66" s="446">
        <f t="shared" si="37"/>
        <v>0</v>
      </c>
      <c r="AW66" s="446">
        <f t="shared" si="37"/>
        <v>0</v>
      </c>
      <c r="AX66" s="446">
        <f t="shared" si="37"/>
        <v>0</v>
      </c>
      <c r="AY66" s="446">
        <f t="shared" si="37"/>
        <v>0</v>
      </c>
      <c r="AZ66" s="446">
        <f t="shared" si="37"/>
        <v>0</v>
      </c>
      <c r="BA66" s="446">
        <f t="shared" si="37"/>
        <v>0</v>
      </c>
      <c r="BB66" s="446">
        <f t="shared" si="37"/>
        <v>0</v>
      </c>
      <c r="BC66" s="446">
        <f t="shared" si="37"/>
        <v>0</v>
      </c>
      <c r="BD66" s="446">
        <f t="shared" si="37"/>
        <v>0</v>
      </c>
      <c r="BE66" s="446">
        <f t="shared" si="37"/>
        <v>0</v>
      </c>
      <c r="BF66" s="446">
        <f t="shared" si="37"/>
        <v>0</v>
      </c>
      <c r="BG66" s="446">
        <f t="shared" si="37"/>
        <v>0</v>
      </c>
      <c r="BH66" s="446">
        <f t="shared" si="37"/>
        <v>0</v>
      </c>
      <c r="BI66" s="446">
        <f t="shared" si="37"/>
        <v>0</v>
      </c>
      <c r="BJ66" s="446">
        <f t="shared" si="37"/>
        <v>0</v>
      </c>
      <c r="BK66" s="446">
        <f t="shared" si="37"/>
        <v>0</v>
      </c>
      <c r="BL66" s="446">
        <f t="shared" si="37"/>
        <v>0</v>
      </c>
      <c r="BM66" s="446">
        <f t="shared" si="37"/>
        <v>0</v>
      </c>
      <c r="BN66" s="446">
        <f t="shared" si="37"/>
        <v>0</v>
      </c>
      <c r="BO66" s="446">
        <f t="shared" si="37"/>
        <v>0</v>
      </c>
      <c r="BP66" s="446">
        <f t="shared" si="37"/>
        <v>0</v>
      </c>
      <c r="BQ66" s="446">
        <f t="shared" si="37"/>
        <v>0</v>
      </c>
      <c r="BR66" s="446">
        <f t="shared" si="37"/>
        <v>0</v>
      </c>
      <c r="BS66" s="446">
        <f t="shared" si="37"/>
        <v>0</v>
      </c>
      <c r="BT66" s="446">
        <f t="shared" si="37"/>
        <v>0</v>
      </c>
      <c r="BU66" s="446">
        <f t="shared" si="37"/>
        <v>0</v>
      </c>
      <c r="BV66" s="446">
        <f t="shared" si="37"/>
        <v>0</v>
      </c>
      <c r="BW66" s="446">
        <f t="shared" si="37"/>
        <v>0</v>
      </c>
      <c r="BX66" s="446">
        <f t="shared" ref="BX66:DF66" si="38">$I$66</f>
        <v>0</v>
      </c>
      <c r="BY66" s="446">
        <f t="shared" si="38"/>
        <v>0</v>
      </c>
      <c r="BZ66" s="446">
        <f t="shared" si="38"/>
        <v>0</v>
      </c>
      <c r="CA66" s="446">
        <f t="shared" si="38"/>
        <v>0</v>
      </c>
      <c r="CB66" s="446">
        <f t="shared" si="38"/>
        <v>0</v>
      </c>
      <c r="CC66" s="446">
        <f t="shared" si="38"/>
        <v>0</v>
      </c>
      <c r="CD66" s="446">
        <f t="shared" si="38"/>
        <v>0</v>
      </c>
      <c r="CE66" s="446">
        <f t="shared" si="38"/>
        <v>0</v>
      </c>
      <c r="CF66" s="446">
        <f t="shared" si="38"/>
        <v>0</v>
      </c>
      <c r="CG66" s="446">
        <f t="shared" si="38"/>
        <v>0</v>
      </c>
      <c r="CH66" s="446">
        <f t="shared" si="38"/>
        <v>0</v>
      </c>
      <c r="CI66" s="446">
        <f t="shared" si="38"/>
        <v>0</v>
      </c>
      <c r="CJ66" s="446">
        <f t="shared" si="38"/>
        <v>0</v>
      </c>
      <c r="CK66" s="446">
        <f t="shared" si="38"/>
        <v>0</v>
      </c>
      <c r="CL66" s="446">
        <f t="shared" si="38"/>
        <v>0</v>
      </c>
      <c r="CM66" s="446">
        <f t="shared" si="38"/>
        <v>0</v>
      </c>
      <c r="CN66" s="446">
        <f t="shared" si="38"/>
        <v>0</v>
      </c>
      <c r="CO66" s="446">
        <f t="shared" si="38"/>
        <v>0</v>
      </c>
      <c r="CP66" s="446">
        <f t="shared" si="38"/>
        <v>0</v>
      </c>
      <c r="CQ66" s="446">
        <f t="shared" si="38"/>
        <v>0</v>
      </c>
      <c r="CR66" s="446">
        <f t="shared" si="38"/>
        <v>0</v>
      </c>
      <c r="CS66" s="446">
        <f t="shared" si="38"/>
        <v>0</v>
      </c>
      <c r="CT66" s="446">
        <f t="shared" si="38"/>
        <v>0</v>
      </c>
      <c r="CU66" s="446">
        <f t="shared" si="38"/>
        <v>0</v>
      </c>
      <c r="CV66" s="446">
        <f t="shared" si="38"/>
        <v>0</v>
      </c>
      <c r="CW66" s="446">
        <f t="shared" si="38"/>
        <v>0</v>
      </c>
      <c r="CX66" s="446">
        <f t="shared" si="38"/>
        <v>0</v>
      </c>
      <c r="CY66" s="446">
        <f t="shared" si="38"/>
        <v>0</v>
      </c>
      <c r="CZ66" s="446">
        <f t="shared" si="38"/>
        <v>0</v>
      </c>
      <c r="DA66" s="446">
        <f t="shared" si="38"/>
        <v>0</v>
      </c>
      <c r="DB66" s="446">
        <f t="shared" si="38"/>
        <v>0</v>
      </c>
      <c r="DC66" s="446">
        <f t="shared" si="38"/>
        <v>0</v>
      </c>
      <c r="DD66" s="446">
        <f t="shared" si="38"/>
        <v>0</v>
      </c>
      <c r="DE66" s="446">
        <f t="shared" si="38"/>
        <v>0</v>
      </c>
      <c r="DF66" s="446">
        <f t="shared" si="38"/>
        <v>0</v>
      </c>
    </row>
    <row r="67" spans="1:110" ht="30" customHeight="1" thickBot="1">
      <c r="A67" s="404"/>
      <c r="B67" s="399"/>
      <c r="C67" s="454"/>
      <c r="D67" s="454"/>
      <c r="E67" s="454"/>
      <c r="F67" s="466">
        <v>0</v>
      </c>
      <c r="G67" s="399"/>
      <c r="H67" s="399"/>
      <c r="I67" s="399"/>
      <c r="J67" s="399"/>
    </row>
    <row r="68" spans="1:110" ht="30" customHeight="1" thickBot="1">
      <c r="A68" s="404"/>
      <c r="B68" s="399"/>
      <c r="C68" s="828" t="s">
        <v>824</v>
      </c>
      <c r="D68" s="828"/>
      <c r="E68" s="828"/>
      <c r="F68" s="399">
        <v>2</v>
      </c>
      <c r="G68" s="398">
        <v>2</v>
      </c>
      <c r="H68" s="398"/>
      <c r="I68" s="101">
        <v>0</v>
      </c>
      <c r="J68" s="399"/>
      <c r="K68" s="446">
        <f>$I$68</f>
        <v>0</v>
      </c>
      <c r="L68" s="446">
        <f t="shared" ref="L68:BW68" si="39">$I$68</f>
        <v>0</v>
      </c>
      <c r="M68" s="446">
        <f t="shared" si="39"/>
        <v>0</v>
      </c>
      <c r="N68" s="446">
        <f t="shared" si="39"/>
        <v>0</v>
      </c>
      <c r="O68" s="446">
        <f t="shared" si="39"/>
        <v>0</v>
      </c>
      <c r="P68" s="446">
        <f t="shared" si="39"/>
        <v>0</v>
      </c>
      <c r="Q68" s="446">
        <f t="shared" si="39"/>
        <v>0</v>
      </c>
      <c r="R68" s="446">
        <f t="shared" si="39"/>
        <v>0</v>
      </c>
      <c r="S68" s="446">
        <f t="shared" si="39"/>
        <v>0</v>
      </c>
      <c r="T68" s="446">
        <f t="shared" si="39"/>
        <v>0</v>
      </c>
      <c r="U68" s="446">
        <f t="shared" si="39"/>
        <v>0</v>
      </c>
      <c r="V68" s="446">
        <f t="shared" si="39"/>
        <v>0</v>
      </c>
      <c r="W68" s="446">
        <f t="shared" si="39"/>
        <v>0</v>
      </c>
      <c r="X68" s="446">
        <f t="shared" si="39"/>
        <v>0</v>
      </c>
      <c r="Y68" s="446">
        <f t="shared" si="39"/>
        <v>0</v>
      </c>
      <c r="Z68" s="446">
        <f t="shared" si="39"/>
        <v>0</v>
      </c>
      <c r="AA68" s="446">
        <f t="shared" si="39"/>
        <v>0</v>
      </c>
      <c r="AB68" s="446">
        <f t="shared" si="39"/>
        <v>0</v>
      </c>
      <c r="AC68" s="446">
        <f t="shared" si="39"/>
        <v>0</v>
      </c>
      <c r="AD68" s="446">
        <f t="shared" si="39"/>
        <v>0</v>
      </c>
      <c r="AE68" s="446">
        <f t="shared" si="39"/>
        <v>0</v>
      </c>
      <c r="AF68" s="446">
        <f t="shared" si="39"/>
        <v>0</v>
      </c>
      <c r="AG68" s="446">
        <f t="shared" si="39"/>
        <v>0</v>
      </c>
      <c r="AH68" s="446">
        <f t="shared" si="39"/>
        <v>0</v>
      </c>
      <c r="AI68" s="446">
        <f t="shared" si="39"/>
        <v>0</v>
      </c>
      <c r="AJ68" s="446">
        <f t="shared" si="39"/>
        <v>0</v>
      </c>
      <c r="AK68" s="446">
        <f t="shared" si="39"/>
        <v>0</v>
      </c>
      <c r="AL68" s="446">
        <f t="shared" si="39"/>
        <v>0</v>
      </c>
      <c r="AM68" s="446">
        <f t="shared" si="39"/>
        <v>0</v>
      </c>
      <c r="AN68" s="446">
        <f t="shared" si="39"/>
        <v>0</v>
      </c>
      <c r="AO68" s="446">
        <f t="shared" si="39"/>
        <v>0</v>
      </c>
      <c r="AP68" s="446">
        <f t="shared" si="39"/>
        <v>0</v>
      </c>
      <c r="AQ68" s="446">
        <f t="shared" si="39"/>
        <v>0</v>
      </c>
      <c r="AR68" s="446">
        <f t="shared" si="39"/>
        <v>0</v>
      </c>
      <c r="AS68" s="446">
        <f t="shared" si="39"/>
        <v>0</v>
      </c>
      <c r="AT68" s="446">
        <f t="shared" si="39"/>
        <v>0</v>
      </c>
      <c r="AU68" s="446">
        <f t="shared" si="39"/>
        <v>0</v>
      </c>
      <c r="AV68" s="446">
        <f t="shared" si="39"/>
        <v>0</v>
      </c>
      <c r="AW68" s="446">
        <f t="shared" si="39"/>
        <v>0</v>
      </c>
      <c r="AX68" s="446">
        <f t="shared" si="39"/>
        <v>0</v>
      </c>
      <c r="AY68" s="446">
        <f t="shared" si="39"/>
        <v>0</v>
      </c>
      <c r="AZ68" s="446">
        <f t="shared" si="39"/>
        <v>0</v>
      </c>
      <c r="BA68" s="446">
        <f t="shared" si="39"/>
        <v>0</v>
      </c>
      <c r="BB68" s="446">
        <f t="shared" si="39"/>
        <v>0</v>
      </c>
      <c r="BC68" s="446">
        <f t="shared" si="39"/>
        <v>0</v>
      </c>
      <c r="BD68" s="446">
        <f t="shared" si="39"/>
        <v>0</v>
      </c>
      <c r="BE68" s="446">
        <f t="shared" si="39"/>
        <v>0</v>
      </c>
      <c r="BF68" s="446">
        <f t="shared" si="39"/>
        <v>0</v>
      </c>
      <c r="BG68" s="446">
        <f t="shared" si="39"/>
        <v>0</v>
      </c>
      <c r="BH68" s="446">
        <f t="shared" si="39"/>
        <v>0</v>
      </c>
      <c r="BI68" s="446">
        <f t="shared" si="39"/>
        <v>0</v>
      </c>
      <c r="BJ68" s="446">
        <f t="shared" si="39"/>
        <v>0</v>
      </c>
      <c r="BK68" s="446">
        <f t="shared" si="39"/>
        <v>0</v>
      </c>
      <c r="BL68" s="446">
        <f t="shared" si="39"/>
        <v>0</v>
      </c>
      <c r="BM68" s="446">
        <f t="shared" si="39"/>
        <v>0</v>
      </c>
      <c r="BN68" s="446">
        <f t="shared" si="39"/>
        <v>0</v>
      </c>
      <c r="BO68" s="446">
        <f t="shared" si="39"/>
        <v>0</v>
      </c>
      <c r="BP68" s="446">
        <f t="shared" si="39"/>
        <v>0</v>
      </c>
      <c r="BQ68" s="446">
        <f t="shared" si="39"/>
        <v>0</v>
      </c>
      <c r="BR68" s="446">
        <f t="shared" si="39"/>
        <v>0</v>
      </c>
      <c r="BS68" s="446">
        <f t="shared" si="39"/>
        <v>0</v>
      </c>
      <c r="BT68" s="446">
        <f t="shared" si="39"/>
        <v>0</v>
      </c>
      <c r="BU68" s="446">
        <f t="shared" si="39"/>
        <v>0</v>
      </c>
      <c r="BV68" s="446">
        <f t="shared" si="39"/>
        <v>0</v>
      </c>
      <c r="BW68" s="446">
        <f t="shared" si="39"/>
        <v>0</v>
      </c>
      <c r="BX68" s="446">
        <f t="shared" ref="BX68:DF68" si="40">$I$68</f>
        <v>0</v>
      </c>
      <c r="BY68" s="446">
        <f t="shared" si="40"/>
        <v>0</v>
      </c>
      <c r="BZ68" s="446">
        <f t="shared" si="40"/>
        <v>0</v>
      </c>
      <c r="CA68" s="446">
        <f t="shared" si="40"/>
        <v>0</v>
      </c>
      <c r="CB68" s="446">
        <f t="shared" si="40"/>
        <v>0</v>
      </c>
      <c r="CC68" s="446">
        <f t="shared" si="40"/>
        <v>0</v>
      </c>
      <c r="CD68" s="446">
        <f t="shared" si="40"/>
        <v>0</v>
      </c>
      <c r="CE68" s="446">
        <f t="shared" si="40"/>
        <v>0</v>
      </c>
      <c r="CF68" s="446">
        <f t="shared" si="40"/>
        <v>0</v>
      </c>
      <c r="CG68" s="446">
        <f t="shared" si="40"/>
        <v>0</v>
      </c>
      <c r="CH68" s="446">
        <f t="shared" si="40"/>
        <v>0</v>
      </c>
      <c r="CI68" s="446">
        <f t="shared" si="40"/>
        <v>0</v>
      </c>
      <c r="CJ68" s="446">
        <f t="shared" si="40"/>
        <v>0</v>
      </c>
      <c r="CK68" s="446">
        <f t="shared" si="40"/>
        <v>0</v>
      </c>
      <c r="CL68" s="446">
        <f t="shared" si="40"/>
        <v>0</v>
      </c>
      <c r="CM68" s="446">
        <f t="shared" si="40"/>
        <v>0</v>
      </c>
      <c r="CN68" s="446">
        <f t="shared" si="40"/>
        <v>0</v>
      </c>
      <c r="CO68" s="446">
        <f t="shared" si="40"/>
        <v>0</v>
      </c>
      <c r="CP68" s="446">
        <f t="shared" si="40"/>
        <v>0</v>
      </c>
      <c r="CQ68" s="446">
        <f t="shared" si="40"/>
        <v>0</v>
      </c>
      <c r="CR68" s="446">
        <f t="shared" si="40"/>
        <v>0</v>
      </c>
      <c r="CS68" s="446">
        <f t="shared" si="40"/>
        <v>0</v>
      </c>
      <c r="CT68" s="446">
        <f t="shared" si="40"/>
        <v>0</v>
      </c>
      <c r="CU68" s="446">
        <f t="shared" si="40"/>
        <v>0</v>
      </c>
      <c r="CV68" s="446">
        <f t="shared" si="40"/>
        <v>0</v>
      </c>
      <c r="CW68" s="446">
        <f t="shared" si="40"/>
        <v>0</v>
      </c>
      <c r="CX68" s="446">
        <f t="shared" si="40"/>
        <v>0</v>
      </c>
      <c r="CY68" s="446">
        <f t="shared" si="40"/>
        <v>0</v>
      </c>
      <c r="CZ68" s="446">
        <f t="shared" si="40"/>
        <v>0</v>
      </c>
      <c r="DA68" s="446">
        <f t="shared" si="40"/>
        <v>0</v>
      </c>
      <c r="DB68" s="446">
        <f t="shared" si="40"/>
        <v>0</v>
      </c>
      <c r="DC68" s="446">
        <f t="shared" si="40"/>
        <v>0</v>
      </c>
      <c r="DD68" s="446">
        <f t="shared" si="40"/>
        <v>0</v>
      </c>
      <c r="DE68" s="446">
        <f t="shared" si="40"/>
        <v>0</v>
      </c>
      <c r="DF68" s="446">
        <f t="shared" si="40"/>
        <v>0</v>
      </c>
    </row>
    <row r="69" spans="1:110" ht="30" customHeight="1">
      <c r="A69" s="404"/>
      <c r="B69" s="399"/>
      <c r="C69" s="829"/>
      <c r="D69" s="829"/>
      <c r="E69" s="829"/>
      <c r="F69" s="466">
        <v>0</v>
      </c>
      <c r="G69" s="398"/>
      <c r="H69" s="398"/>
      <c r="I69" s="398"/>
      <c r="J69" s="399"/>
      <c r="K69" s="410"/>
      <c r="L69" s="410"/>
      <c r="M69" s="410"/>
      <c r="N69" s="410"/>
      <c r="O69" s="410"/>
      <c r="P69" s="410"/>
      <c r="Q69" s="401"/>
      <c r="R69" s="401"/>
      <c r="S69" s="401"/>
      <c r="T69" s="401"/>
      <c r="U69" s="401"/>
      <c r="V69" s="401"/>
      <c r="W69" s="401"/>
      <c r="X69" s="401"/>
      <c r="Y69" s="401"/>
      <c r="Z69" s="401"/>
      <c r="AA69" s="401"/>
      <c r="AB69" s="401"/>
      <c r="AC69" s="401"/>
      <c r="AD69" s="401"/>
      <c r="AE69" s="401"/>
      <c r="AF69" s="401"/>
      <c r="AG69" s="401"/>
      <c r="AH69" s="401"/>
      <c r="AI69" s="401"/>
      <c r="AJ69" s="401"/>
      <c r="AK69" s="401"/>
      <c r="AL69" s="401"/>
      <c r="AM69" s="401"/>
      <c r="AN69" s="401"/>
      <c r="AO69" s="401"/>
      <c r="AP69" s="401"/>
      <c r="AQ69" s="401"/>
      <c r="AR69" s="401"/>
      <c r="AS69" s="401"/>
      <c r="AT69" s="401"/>
      <c r="AU69" s="401"/>
      <c r="AV69" s="401"/>
      <c r="AW69" s="401"/>
      <c r="AX69" s="401"/>
      <c r="AY69" s="401"/>
      <c r="AZ69" s="401"/>
      <c r="BA69" s="401"/>
      <c r="BB69" s="401"/>
      <c r="BC69" s="401"/>
      <c r="BD69" s="401"/>
      <c r="BE69" s="401"/>
      <c r="BF69" s="401"/>
      <c r="BG69" s="401"/>
      <c r="BH69" s="401"/>
      <c r="BI69" s="401"/>
      <c r="BJ69" s="401"/>
      <c r="BK69" s="401"/>
      <c r="BL69" s="401"/>
      <c r="BM69" s="401"/>
      <c r="BN69" s="401"/>
      <c r="BO69" s="401"/>
      <c r="BP69" s="401"/>
      <c r="BQ69" s="401"/>
      <c r="BR69" s="401"/>
      <c r="BS69" s="401"/>
      <c r="BT69" s="401"/>
      <c r="BU69" s="401"/>
      <c r="BV69" s="401"/>
      <c r="BW69" s="401"/>
      <c r="BX69" s="401"/>
      <c r="BY69" s="401"/>
      <c r="BZ69" s="401"/>
      <c r="CA69" s="401"/>
      <c r="CB69" s="401"/>
      <c r="CC69" s="401"/>
      <c r="CD69" s="401"/>
      <c r="CE69" s="401"/>
      <c r="CF69" s="401"/>
      <c r="CG69" s="401"/>
      <c r="CH69" s="401"/>
      <c r="CI69" s="401"/>
      <c r="CJ69" s="401"/>
      <c r="CK69" s="401"/>
      <c r="CL69" s="401"/>
      <c r="CM69" s="401"/>
      <c r="CN69" s="401"/>
      <c r="CO69" s="401"/>
      <c r="CP69" s="401"/>
      <c r="CQ69" s="401"/>
      <c r="CR69" s="401"/>
      <c r="CS69" s="401"/>
      <c r="CT69" s="401"/>
      <c r="CU69" s="401"/>
      <c r="CV69" s="401"/>
      <c r="CW69" s="401"/>
      <c r="CX69" s="401"/>
      <c r="CY69" s="401"/>
      <c r="CZ69" s="401"/>
      <c r="DA69" s="401"/>
      <c r="DB69" s="401"/>
      <c r="DC69" s="401"/>
      <c r="DD69" s="401"/>
      <c r="DE69" s="401"/>
      <c r="DF69" s="401"/>
    </row>
    <row r="70" spans="1:110" ht="27" customHeight="1">
      <c r="A70" s="404"/>
      <c r="B70" s="655" t="str">
        <f>Weighting!C61</f>
        <v>QA 8.0</v>
      </c>
      <c r="C70" s="825" t="str">
        <f>Weighting!D61</f>
        <v>CONSUMER INFORMATION AND AFTERCARE</v>
      </c>
      <c r="D70" s="825"/>
      <c r="E70" s="825"/>
      <c r="F70" s="449" t="s">
        <v>170</v>
      </c>
      <c r="G70" s="404"/>
      <c r="H70" s="404"/>
      <c r="I70" s="398"/>
      <c r="J70" s="402"/>
      <c r="K70" s="410"/>
      <c r="L70" s="410"/>
      <c r="M70" s="410"/>
      <c r="N70" s="410"/>
      <c r="O70" s="410"/>
      <c r="P70" s="410"/>
      <c r="Q70" s="429">
        <f t="shared" ref="Q70:AV70" si="41">Q77*$G$95</f>
        <v>0</v>
      </c>
      <c r="R70" s="429">
        <f t="shared" si="41"/>
        <v>0</v>
      </c>
      <c r="S70" s="429">
        <f t="shared" si="41"/>
        <v>0</v>
      </c>
      <c r="T70" s="429">
        <f t="shared" si="41"/>
        <v>0</v>
      </c>
      <c r="U70" s="429">
        <f t="shared" si="41"/>
        <v>0</v>
      </c>
      <c r="V70" s="429">
        <f t="shared" si="41"/>
        <v>0</v>
      </c>
      <c r="W70" s="429">
        <f t="shared" si="41"/>
        <v>0</v>
      </c>
      <c r="X70" s="429">
        <f t="shared" si="41"/>
        <v>0</v>
      </c>
      <c r="Y70" s="429">
        <f t="shared" si="41"/>
        <v>0</v>
      </c>
      <c r="Z70" s="429">
        <f t="shared" si="41"/>
        <v>0</v>
      </c>
      <c r="AA70" s="429">
        <f t="shared" si="41"/>
        <v>0</v>
      </c>
      <c r="AB70" s="429">
        <f t="shared" si="41"/>
        <v>0</v>
      </c>
      <c r="AC70" s="429">
        <f t="shared" si="41"/>
        <v>0</v>
      </c>
      <c r="AD70" s="429">
        <f t="shared" si="41"/>
        <v>0</v>
      </c>
      <c r="AE70" s="429">
        <f t="shared" si="41"/>
        <v>0</v>
      </c>
      <c r="AF70" s="429">
        <f t="shared" si="41"/>
        <v>0</v>
      </c>
      <c r="AG70" s="429">
        <f t="shared" si="41"/>
        <v>0</v>
      </c>
      <c r="AH70" s="429">
        <f t="shared" si="41"/>
        <v>0</v>
      </c>
      <c r="AI70" s="429">
        <f t="shared" si="41"/>
        <v>0</v>
      </c>
      <c r="AJ70" s="429">
        <f t="shared" si="41"/>
        <v>0</v>
      </c>
      <c r="AK70" s="429">
        <f t="shared" si="41"/>
        <v>0</v>
      </c>
      <c r="AL70" s="429">
        <f t="shared" si="41"/>
        <v>0</v>
      </c>
      <c r="AM70" s="429">
        <f t="shared" si="41"/>
        <v>0</v>
      </c>
      <c r="AN70" s="429">
        <f t="shared" si="41"/>
        <v>0</v>
      </c>
      <c r="AO70" s="429">
        <f t="shared" si="41"/>
        <v>0</v>
      </c>
      <c r="AP70" s="429">
        <f t="shared" si="41"/>
        <v>0</v>
      </c>
      <c r="AQ70" s="429">
        <f t="shared" si="41"/>
        <v>0</v>
      </c>
      <c r="AR70" s="429">
        <f t="shared" si="41"/>
        <v>0</v>
      </c>
      <c r="AS70" s="429">
        <f t="shared" si="41"/>
        <v>0</v>
      </c>
      <c r="AT70" s="429">
        <f t="shared" si="41"/>
        <v>0</v>
      </c>
      <c r="AU70" s="429">
        <f t="shared" si="41"/>
        <v>0</v>
      </c>
      <c r="AV70" s="429">
        <f t="shared" si="41"/>
        <v>0</v>
      </c>
      <c r="AW70" s="429">
        <f t="shared" ref="AW70:CB70" si="42">AW77*$G$95</f>
        <v>0</v>
      </c>
      <c r="AX70" s="429">
        <f t="shared" si="42"/>
        <v>0</v>
      </c>
      <c r="AY70" s="429">
        <f t="shared" si="42"/>
        <v>0</v>
      </c>
      <c r="AZ70" s="429">
        <f t="shared" si="42"/>
        <v>0</v>
      </c>
      <c r="BA70" s="429">
        <f t="shared" si="42"/>
        <v>0</v>
      </c>
      <c r="BB70" s="429">
        <f t="shared" si="42"/>
        <v>0</v>
      </c>
      <c r="BC70" s="429">
        <f t="shared" si="42"/>
        <v>0</v>
      </c>
      <c r="BD70" s="429">
        <f t="shared" si="42"/>
        <v>0</v>
      </c>
      <c r="BE70" s="429">
        <f t="shared" si="42"/>
        <v>0</v>
      </c>
      <c r="BF70" s="429">
        <f t="shared" si="42"/>
        <v>0</v>
      </c>
      <c r="BG70" s="429">
        <f t="shared" si="42"/>
        <v>0</v>
      </c>
      <c r="BH70" s="429">
        <f t="shared" si="42"/>
        <v>0</v>
      </c>
      <c r="BI70" s="429">
        <f t="shared" si="42"/>
        <v>0</v>
      </c>
      <c r="BJ70" s="429">
        <f t="shared" si="42"/>
        <v>0</v>
      </c>
      <c r="BK70" s="429">
        <f t="shared" si="42"/>
        <v>0</v>
      </c>
      <c r="BL70" s="429">
        <f t="shared" si="42"/>
        <v>0</v>
      </c>
      <c r="BM70" s="429">
        <f t="shared" si="42"/>
        <v>0</v>
      </c>
      <c r="BN70" s="429">
        <f t="shared" si="42"/>
        <v>0</v>
      </c>
      <c r="BO70" s="429">
        <f t="shared" si="42"/>
        <v>0</v>
      </c>
      <c r="BP70" s="429">
        <f t="shared" si="42"/>
        <v>0</v>
      </c>
      <c r="BQ70" s="429">
        <f t="shared" si="42"/>
        <v>0</v>
      </c>
      <c r="BR70" s="429">
        <f t="shared" si="42"/>
        <v>0</v>
      </c>
      <c r="BS70" s="429">
        <f t="shared" si="42"/>
        <v>0</v>
      </c>
      <c r="BT70" s="429">
        <f t="shared" si="42"/>
        <v>0</v>
      </c>
      <c r="BU70" s="429">
        <f t="shared" si="42"/>
        <v>0</v>
      </c>
      <c r="BV70" s="429">
        <f t="shared" si="42"/>
        <v>0</v>
      </c>
      <c r="BW70" s="429">
        <f t="shared" si="42"/>
        <v>0</v>
      </c>
      <c r="BX70" s="429">
        <f t="shared" si="42"/>
        <v>0</v>
      </c>
      <c r="BY70" s="429">
        <f t="shared" si="42"/>
        <v>0</v>
      </c>
      <c r="BZ70" s="429">
        <f t="shared" si="42"/>
        <v>0</v>
      </c>
      <c r="CA70" s="429">
        <f t="shared" si="42"/>
        <v>0</v>
      </c>
      <c r="CB70" s="429">
        <f t="shared" si="42"/>
        <v>0</v>
      </c>
      <c r="CC70" s="429">
        <f t="shared" ref="CC70:DF70" si="43">CC77*$G$95</f>
        <v>0</v>
      </c>
      <c r="CD70" s="429">
        <f t="shared" si="43"/>
        <v>0</v>
      </c>
      <c r="CE70" s="429">
        <f t="shared" si="43"/>
        <v>0</v>
      </c>
      <c r="CF70" s="429">
        <f t="shared" si="43"/>
        <v>0</v>
      </c>
      <c r="CG70" s="429">
        <f t="shared" si="43"/>
        <v>0</v>
      </c>
      <c r="CH70" s="429">
        <f t="shared" si="43"/>
        <v>0</v>
      </c>
      <c r="CI70" s="429">
        <f t="shared" si="43"/>
        <v>0</v>
      </c>
      <c r="CJ70" s="429">
        <f t="shared" si="43"/>
        <v>0</v>
      </c>
      <c r="CK70" s="429">
        <f t="shared" si="43"/>
        <v>0</v>
      </c>
      <c r="CL70" s="429">
        <f t="shared" si="43"/>
        <v>0</v>
      </c>
      <c r="CM70" s="429">
        <f t="shared" si="43"/>
        <v>0</v>
      </c>
      <c r="CN70" s="429">
        <f t="shared" si="43"/>
        <v>0</v>
      </c>
      <c r="CO70" s="429">
        <f t="shared" si="43"/>
        <v>0</v>
      </c>
      <c r="CP70" s="429">
        <f t="shared" si="43"/>
        <v>0</v>
      </c>
      <c r="CQ70" s="429">
        <f t="shared" si="43"/>
        <v>0</v>
      </c>
      <c r="CR70" s="429">
        <f t="shared" si="43"/>
        <v>0</v>
      </c>
      <c r="CS70" s="429">
        <f t="shared" si="43"/>
        <v>0</v>
      </c>
      <c r="CT70" s="429">
        <f t="shared" si="43"/>
        <v>0</v>
      </c>
      <c r="CU70" s="429">
        <f t="shared" si="43"/>
        <v>0</v>
      </c>
      <c r="CV70" s="429">
        <f t="shared" si="43"/>
        <v>0</v>
      </c>
      <c r="CW70" s="429">
        <f t="shared" si="43"/>
        <v>0</v>
      </c>
      <c r="CX70" s="429">
        <f t="shared" si="43"/>
        <v>0</v>
      </c>
      <c r="CY70" s="429">
        <f t="shared" si="43"/>
        <v>0</v>
      </c>
      <c r="CZ70" s="429">
        <f t="shared" si="43"/>
        <v>0</v>
      </c>
      <c r="DA70" s="429">
        <f t="shared" si="43"/>
        <v>0</v>
      </c>
      <c r="DB70" s="429">
        <f t="shared" si="43"/>
        <v>0</v>
      </c>
      <c r="DC70" s="429">
        <f t="shared" si="43"/>
        <v>0</v>
      </c>
      <c r="DD70" s="429">
        <f t="shared" si="43"/>
        <v>0</v>
      </c>
      <c r="DE70" s="429">
        <f t="shared" si="43"/>
        <v>0</v>
      </c>
      <c r="DF70" s="429">
        <f t="shared" si="43"/>
        <v>0</v>
      </c>
    </row>
    <row r="71" spans="1:110" ht="5.25" customHeight="1">
      <c r="A71" s="404"/>
      <c r="B71" s="443"/>
      <c r="C71" s="894"/>
      <c r="D71" s="894"/>
      <c r="E71" s="894"/>
      <c r="F71" s="404"/>
      <c r="G71" s="404"/>
      <c r="H71" s="404"/>
      <c r="I71" s="398"/>
      <c r="J71" s="402"/>
      <c r="K71" s="410"/>
      <c r="L71" s="410"/>
      <c r="M71" s="410"/>
      <c r="N71" s="410"/>
      <c r="O71" s="410"/>
      <c r="P71" s="410"/>
    </row>
    <row r="72" spans="1:110" ht="18" customHeight="1" thickBot="1">
      <c r="A72" s="404"/>
      <c r="B72" s="443"/>
      <c r="C72" s="659" t="s">
        <v>187</v>
      </c>
      <c r="D72" s="923" t="s">
        <v>188</v>
      </c>
      <c r="E72" s="923"/>
      <c r="F72" s="659" t="s">
        <v>189</v>
      </c>
      <c r="G72" s="660"/>
      <c r="H72" s="404"/>
      <c r="I72" s="398"/>
      <c r="J72" s="402"/>
      <c r="K72" s="410"/>
      <c r="L72" s="410"/>
      <c r="M72" s="410"/>
      <c r="N72" s="410"/>
      <c r="O72" s="410"/>
      <c r="P72" s="410"/>
    </row>
    <row r="73" spans="1:110" ht="30" customHeight="1" thickBot="1">
      <c r="A73" s="404"/>
      <c r="B73" s="443"/>
      <c r="C73" s="661">
        <v>1</v>
      </c>
      <c r="D73" s="922" t="s">
        <v>701</v>
      </c>
      <c r="E73" s="922"/>
      <c r="F73" s="397">
        <v>0</v>
      </c>
      <c r="G73" s="620">
        <v>2</v>
      </c>
      <c r="H73" s="402">
        <v>0</v>
      </c>
      <c r="I73" s="398"/>
      <c r="J73" s="402"/>
      <c r="K73" s="410"/>
      <c r="L73" s="410"/>
      <c r="M73" s="410"/>
      <c r="N73" s="410"/>
      <c r="O73" s="410"/>
      <c r="P73" s="410"/>
    </row>
    <row r="74" spans="1:110" ht="30" customHeight="1" thickBot="1">
      <c r="A74" s="404"/>
      <c r="B74" s="443"/>
      <c r="C74" s="662">
        <v>2</v>
      </c>
      <c r="D74" s="933" t="s">
        <v>700</v>
      </c>
      <c r="E74" s="933"/>
      <c r="F74" s="397">
        <v>0</v>
      </c>
      <c r="G74" s="616">
        <v>1</v>
      </c>
      <c r="H74" s="402">
        <v>0</v>
      </c>
      <c r="I74" s="398"/>
      <c r="J74" s="402"/>
      <c r="K74" s="410"/>
      <c r="L74" s="410"/>
      <c r="M74" s="410"/>
      <c r="N74" s="410"/>
      <c r="O74" s="410"/>
      <c r="P74" s="410"/>
    </row>
    <row r="75" spans="1:110" ht="30" customHeight="1" thickBot="1">
      <c r="A75" s="404"/>
      <c r="B75" s="443"/>
      <c r="C75" s="662">
        <v>3</v>
      </c>
      <c r="D75" s="932" t="s">
        <v>698</v>
      </c>
      <c r="E75" s="932"/>
      <c r="F75" s="397">
        <v>0</v>
      </c>
      <c r="G75" s="616">
        <v>0.5</v>
      </c>
      <c r="H75" s="402">
        <v>0</v>
      </c>
      <c r="I75" s="398"/>
      <c r="J75" s="402"/>
      <c r="K75" s="410"/>
      <c r="L75" s="410"/>
      <c r="M75" s="410"/>
      <c r="N75" s="410"/>
      <c r="O75" s="410"/>
      <c r="P75" s="410"/>
    </row>
    <row r="76" spans="1:110" ht="30" customHeight="1" thickBot="1">
      <c r="A76" s="404"/>
      <c r="B76" s="443"/>
      <c r="C76" s="662">
        <v>4</v>
      </c>
      <c r="D76" s="932" t="s">
        <v>699</v>
      </c>
      <c r="E76" s="932"/>
      <c r="F76" s="397">
        <v>0</v>
      </c>
      <c r="G76" s="616">
        <v>0.5</v>
      </c>
      <c r="H76" s="663">
        <v>0</v>
      </c>
      <c r="I76" s="398"/>
      <c r="J76" s="402"/>
      <c r="K76" s="410"/>
      <c r="L76" s="410"/>
      <c r="M76" s="410"/>
      <c r="N76" s="410"/>
      <c r="O76" s="410"/>
      <c r="P76" s="410"/>
    </row>
    <row r="77" spans="1:110" ht="9.75" customHeight="1">
      <c r="A77" s="404"/>
      <c r="B77" s="443"/>
      <c r="C77" s="664"/>
      <c r="D77" s="664"/>
      <c r="E77" s="664"/>
      <c r="F77" s="665">
        <f>IF(IFERROR(H77, "")&gt;100,100,H77)</f>
        <v>4</v>
      </c>
      <c r="G77" s="620">
        <f>SUM(G73:G76)</f>
        <v>4</v>
      </c>
      <c r="H77" s="666">
        <f>G77</f>
        <v>4</v>
      </c>
      <c r="I77" s="929">
        <f>SUM(F73:F76)</f>
        <v>0</v>
      </c>
      <c r="J77" s="402"/>
      <c r="K77" s="929">
        <f>$I$77</f>
        <v>0</v>
      </c>
      <c r="L77" s="929">
        <f t="shared" ref="L77:BW77" si="44">$I$77</f>
        <v>0</v>
      </c>
      <c r="M77" s="929">
        <f t="shared" si="44"/>
        <v>0</v>
      </c>
      <c r="N77" s="929">
        <f t="shared" si="44"/>
        <v>0</v>
      </c>
      <c r="O77" s="929">
        <f t="shared" si="44"/>
        <v>0</v>
      </c>
      <c r="P77" s="929">
        <f t="shared" si="44"/>
        <v>0</v>
      </c>
      <c r="Q77" s="929">
        <f t="shared" si="44"/>
        <v>0</v>
      </c>
      <c r="R77" s="929">
        <f t="shared" si="44"/>
        <v>0</v>
      </c>
      <c r="S77" s="929">
        <f t="shared" si="44"/>
        <v>0</v>
      </c>
      <c r="T77" s="929">
        <f t="shared" si="44"/>
        <v>0</v>
      </c>
      <c r="U77" s="929">
        <f t="shared" si="44"/>
        <v>0</v>
      </c>
      <c r="V77" s="929">
        <f t="shared" si="44"/>
        <v>0</v>
      </c>
      <c r="W77" s="929">
        <f t="shared" si="44"/>
        <v>0</v>
      </c>
      <c r="X77" s="929">
        <f t="shared" si="44"/>
        <v>0</v>
      </c>
      <c r="Y77" s="929">
        <f t="shared" si="44"/>
        <v>0</v>
      </c>
      <c r="Z77" s="929">
        <f t="shared" si="44"/>
        <v>0</v>
      </c>
      <c r="AA77" s="929">
        <f t="shared" si="44"/>
        <v>0</v>
      </c>
      <c r="AB77" s="929">
        <f t="shared" si="44"/>
        <v>0</v>
      </c>
      <c r="AC77" s="929">
        <f t="shared" si="44"/>
        <v>0</v>
      </c>
      <c r="AD77" s="929">
        <f t="shared" si="44"/>
        <v>0</v>
      </c>
      <c r="AE77" s="929">
        <f t="shared" si="44"/>
        <v>0</v>
      </c>
      <c r="AF77" s="929">
        <f t="shared" si="44"/>
        <v>0</v>
      </c>
      <c r="AG77" s="929">
        <f t="shared" si="44"/>
        <v>0</v>
      </c>
      <c r="AH77" s="929">
        <f t="shared" si="44"/>
        <v>0</v>
      </c>
      <c r="AI77" s="929">
        <f t="shared" si="44"/>
        <v>0</v>
      </c>
      <c r="AJ77" s="929">
        <f t="shared" si="44"/>
        <v>0</v>
      </c>
      <c r="AK77" s="929">
        <f t="shared" si="44"/>
        <v>0</v>
      </c>
      <c r="AL77" s="929">
        <f t="shared" si="44"/>
        <v>0</v>
      </c>
      <c r="AM77" s="929">
        <f t="shared" si="44"/>
        <v>0</v>
      </c>
      <c r="AN77" s="929">
        <f t="shared" si="44"/>
        <v>0</v>
      </c>
      <c r="AO77" s="929">
        <f t="shared" si="44"/>
        <v>0</v>
      </c>
      <c r="AP77" s="929">
        <f t="shared" si="44"/>
        <v>0</v>
      </c>
      <c r="AQ77" s="929">
        <f t="shared" si="44"/>
        <v>0</v>
      </c>
      <c r="AR77" s="929">
        <f t="shared" si="44"/>
        <v>0</v>
      </c>
      <c r="AS77" s="929">
        <f t="shared" si="44"/>
        <v>0</v>
      </c>
      <c r="AT77" s="929">
        <f t="shared" si="44"/>
        <v>0</v>
      </c>
      <c r="AU77" s="929">
        <f t="shared" si="44"/>
        <v>0</v>
      </c>
      <c r="AV77" s="929">
        <f t="shared" si="44"/>
        <v>0</v>
      </c>
      <c r="AW77" s="929">
        <f t="shared" si="44"/>
        <v>0</v>
      </c>
      <c r="AX77" s="929">
        <f t="shared" si="44"/>
        <v>0</v>
      </c>
      <c r="AY77" s="929">
        <f t="shared" si="44"/>
        <v>0</v>
      </c>
      <c r="AZ77" s="929">
        <f t="shared" si="44"/>
        <v>0</v>
      </c>
      <c r="BA77" s="929">
        <f t="shared" si="44"/>
        <v>0</v>
      </c>
      <c r="BB77" s="929">
        <f t="shared" si="44"/>
        <v>0</v>
      </c>
      <c r="BC77" s="929">
        <f t="shared" si="44"/>
        <v>0</v>
      </c>
      <c r="BD77" s="929">
        <f t="shared" si="44"/>
        <v>0</v>
      </c>
      <c r="BE77" s="929">
        <f t="shared" si="44"/>
        <v>0</v>
      </c>
      <c r="BF77" s="929">
        <f t="shared" si="44"/>
        <v>0</v>
      </c>
      <c r="BG77" s="929">
        <f t="shared" si="44"/>
        <v>0</v>
      </c>
      <c r="BH77" s="929">
        <f t="shared" si="44"/>
        <v>0</v>
      </c>
      <c r="BI77" s="929">
        <f t="shared" si="44"/>
        <v>0</v>
      </c>
      <c r="BJ77" s="929">
        <f t="shared" si="44"/>
        <v>0</v>
      </c>
      <c r="BK77" s="929">
        <f t="shared" si="44"/>
        <v>0</v>
      </c>
      <c r="BL77" s="929">
        <f t="shared" si="44"/>
        <v>0</v>
      </c>
      <c r="BM77" s="929">
        <f t="shared" si="44"/>
        <v>0</v>
      </c>
      <c r="BN77" s="929">
        <f t="shared" si="44"/>
        <v>0</v>
      </c>
      <c r="BO77" s="929">
        <f t="shared" si="44"/>
        <v>0</v>
      </c>
      <c r="BP77" s="929">
        <f t="shared" si="44"/>
        <v>0</v>
      </c>
      <c r="BQ77" s="929">
        <f t="shared" si="44"/>
        <v>0</v>
      </c>
      <c r="BR77" s="929">
        <f t="shared" si="44"/>
        <v>0</v>
      </c>
      <c r="BS77" s="929">
        <f t="shared" si="44"/>
        <v>0</v>
      </c>
      <c r="BT77" s="929">
        <f t="shared" si="44"/>
        <v>0</v>
      </c>
      <c r="BU77" s="929">
        <f t="shared" si="44"/>
        <v>0</v>
      </c>
      <c r="BV77" s="929">
        <f t="shared" si="44"/>
        <v>0</v>
      </c>
      <c r="BW77" s="929">
        <f t="shared" si="44"/>
        <v>0</v>
      </c>
      <c r="BX77" s="929">
        <f t="shared" ref="BX77:DF77" si="45">$I$77</f>
        <v>0</v>
      </c>
      <c r="BY77" s="929">
        <f t="shared" si="45"/>
        <v>0</v>
      </c>
      <c r="BZ77" s="929">
        <f t="shared" si="45"/>
        <v>0</v>
      </c>
      <c r="CA77" s="929">
        <f t="shared" si="45"/>
        <v>0</v>
      </c>
      <c r="CB77" s="929">
        <f t="shared" si="45"/>
        <v>0</v>
      </c>
      <c r="CC77" s="929">
        <f t="shared" si="45"/>
        <v>0</v>
      </c>
      <c r="CD77" s="929">
        <f t="shared" si="45"/>
        <v>0</v>
      </c>
      <c r="CE77" s="929">
        <f t="shared" si="45"/>
        <v>0</v>
      </c>
      <c r="CF77" s="929">
        <f t="shared" si="45"/>
        <v>0</v>
      </c>
      <c r="CG77" s="929">
        <f t="shared" si="45"/>
        <v>0</v>
      </c>
      <c r="CH77" s="929">
        <f t="shared" si="45"/>
        <v>0</v>
      </c>
      <c r="CI77" s="929">
        <f t="shared" si="45"/>
        <v>0</v>
      </c>
      <c r="CJ77" s="929">
        <f t="shared" si="45"/>
        <v>0</v>
      </c>
      <c r="CK77" s="929">
        <f t="shared" si="45"/>
        <v>0</v>
      </c>
      <c r="CL77" s="929">
        <f t="shared" si="45"/>
        <v>0</v>
      </c>
      <c r="CM77" s="929">
        <f t="shared" si="45"/>
        <v>0</v>
      </c>
      <c r="CN77" s="929">
        <f t="shared" si="45"/>
        <v>0</v>
      </c>
      <c r="CO77" s="929">
        <f t="shared" si="45"/>
        <v>0</v>
      </c>
      <c r="CP77" s="929">
        <f t="shared" si="45"/>
        <v>0</v>
      </c>
      <c r="CQ77" s="929">
        <f t="shared" si="45"/>
        <v>0</v>
      </c>
      <c r="CR77" s="929">
        <f t="shared" si="45"/>
        <v>0</v>
      </c>
      <c r="CS77" s="929">
        <f t="shared" si="45"/>
        <v>0</v>
      </c>
      <c r="CT77" s="929">
        <f t="shared" si="45"/>
        <v>0</v>
      </c>
      <c r="CU77" s="929">
        <f t="shared" si="45"/>
        <v>0</v>
      </c>
      <c r="CV77" s="929">
        <f t="shared" si="45"/>
        <v>0</v>
      </c>
      <c r="CW77" s="929">
        <f t="shared" si="45"/>
        <v>0</v>
      </c>
      <c r="CX77" s="929">
        <f t="shared" si="45"/>
        <v>0</v>
      </c>
      <c r="CY77" s="929">
        <f t="shared" si="45"/>
        <v>0</v>
      </c>
      <c r="CZ77" s="929">
        <f t="shared" si="45"/>
        <v>0</v>
      </c>
      <c r="DA77" s="929">
        <f t="shared" si="45"/>
        <v>0</v>
      </c>
      <c r="DB77" s="929">
        <f t="shared" si="45"/>
        <v>0</v>
      </c>
      <c r="DC77" s="929">
        <f t="shared" si="45"/>
        <v>0</v>
      </c>
      <c r="DD77" s="929">
        <f t="shared" si="45"/>
        <v>0</v>
      </c>
      <c r="DE77" s="929">
        <f t="shared" si="45"/>
        <v>0</v>
      </c>
      <c r="DF77" s="929">
        <f t="shared" si="45"/>
        <v>0</v>
      </c>
    </row>
    <row r="78" spans="1:110" ht="8.1" customHeight="1">
      <c r="A78" s="404"/>
      <c r="B78" s="402"/>
      <c r="C78" s="934"/>
      <c r="D78" s="934"/>
      <c r="E78" s="934"/>
      <c r="F78" s="934"/>
      <c r="G78" s="404"/>
      <c r="H78" s="404"/>
      <c r="I78" s="930"/>
      <c r="J78" s="402"/>
      <c r="K78" s="930"/>
      <c r="L78" s="930"/>
      <c r="M78" s="930"/>
      <c r="N78" s="930"/>
      <c r="O78" s="930"/>
      <c r="P78" s="930"/>
      <c r="Q78" s="930"/>
      <c r="R78" s="930"/>
      <c r="S78" s="930"/>
      <c r="T78" s="930"/>
      <c r="U78" s="930"/>
      <c r="V78" s="930"/>
      <c r="W78" s="930"/>
      <c r="X78" s="930"/>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0"/>
      <c r="AY78" s="930"/>
      <c r="AZ78" s="930"/>
      <c r="BA78" s="930"/>
      <c r="BB78" s="930"/>
      <c r="BC78" s="930"/>
      <c r="BD78" s="930"/>
      <c r="BE78" s="930"/>
      <c r="BF78" s="930"/>
      <c r="BG78" s="930"/>
      <c r="BH78" s="930"/>
      <c r="BI78" s="930"/>
      <c r="BJ78" s="930"/>
      <c r="BK78" s="930"/>
      <c r="BL78" s="930"/>
      <c r="BM78" s="930"/>
      <c r="BN78" s="930"/>
      <c r="BO78" s="930"/>
      <c r="BP78" s="930"/>
      <c r="BQ78" s="930"/>
      <c r="BR78" s="930"/>
      <c r="BS78" s="930"/>
      <c r="BT78" s="930"/>
      <c r="BU78" s="930"/>
      <c r="BV78" s="930"/>
      <c r="BW78" s="930"/>
      <c r="BX78" s="930"/>
      <c r="BY78" s="930"/>
      <c r="BZ78" s="930"/>
      <c r="CA78" s="930"/>
      <c r="CB78" s="930"/>
      <c r="CC78" s="930"/>
      <c r="CD78" s="930"/>
      <c r="CE78" s="930"/>
      <c r="CF78" s="930"/>
      <c r="CG78" s="930"/>
      <c r="CH78" s="930"/>
      <c r="CI78" s="930"/>
      <c r="CJ78" s="930"/>
      <c r="CK78" s="930"/>
      <c r="CL78" s="930"/>
      <c r="CM78" s="930"/>
      <c r="CN78" s="930"/>
      <c r="CO78" s="930"/>
      <c r="CP78" s="930"/>
      <c r="CQ78" s="930"/>
      <c r="CR78" s="930"/>
      <c r="CS78" s="930"/>
      <c r="CT78" s="930"/>
      <c r="CU78" s="930"/>
      <c r="CV78" s="930"/>
      <c r="CW78" s="930"/>
      <c r="CX78" s="930"/>
      <c r="CY78" s="930"/>
      <c r="CZ78" s="930"/>
      <c r="DA78" s="930"/>
      <c r="DB78" s="930"/>
      <c r="DC78" s="930"/>
      <c r="DD78" s="930"/>
      <c r="DE78" s="930"/>
      <c r="DF78" s="930"/>
    </row>
    <row r="79" spans="1:110" ht="11.1" customHeight="1">
      <c r="A79" s="404"/>
      <c r="B79" s="500">
        <v>0.5</v>
      </c>
      <c r="C79" s="595">
        <v>1</v>
      </c>
      <c r="D79" s="595">
        <v>2</v>
      </c>
      <c r="E79" s="398"/>
      <c r="F79" s="402"/>
      <c r="G79" s="404"/>
      <c r="H79" s="447">
        <f>I77</f>
        <v>0</v>
      </c>
      <c r="I79" s="931"/>
      <c r="J79" s="402"/>
      <c r="K79" s="931"/>
      <c r="L79" s="931"/>
      <c r="M79" s="931"/>
      <c r="N79" s="931"/>
      <c r="O79" s="931"/>
      <c r="P79" s="931"/>
      <c r="Q79" s="931"/>
      <c r="R79" s="931"/>
      <c r="S79" s="931"/>
      <c r="T79" s="931"/>
      <c r="U79" s="931"/>
      <c r="V79" s="931"/>
      <c r="W79" s="931"/>
      <c r="X79" s="931"/>
      <c r="Y79" s="931"/>
      <c r="Z79" s="931"/>
      <c r="AA79" s="931"/>
      <c r="AB79" s="931"/>
      <c r="AC79" s="931"/>
      <c r="AD79" s="931"/>
      <c r="AE79" s="931"/>
      <c r="AF79" s="931"/>
      <c r="AG79" s="931"/>
      <c r="AH79" s="931"/>
      <c r="AI79" s="931"/>
      <c r="AJ79" s="931"/>
      <c r="AK79" s="931"/>
      <c r="AL79" s="931"/>
      <c r="AM79" s="931"/>
      <c r="AN79" s="931"/>
      <c r="AO79" s="931"/>
      <c r="AP79" s="931"/>
      <c r="AQ79" s="931"/>
      <c r="AR79" s="931"/>
      <c r="AS79" s="931"/>
      <c r="AT79" s="931"/>
      <c r="AU79" s="931"/>
      <c r="AV79" s="931"/>
      <c r="AW79" s="931"/>
      <c r="AX79" s="931"/>
      <c r="AY79" s="931"/>
      <c r="AZ79" s="931"/>
      <c r="BA79" s="931"/>
      <c r="BB79" s="931"/>
      <c r="BC79" s="931"/>
      <c r="BD79" s="931"/>
      <c r="BE79" s="931"/>
      <c r="BF79" s="931"/>
      <c r="BG79" s="931"/>
      <c r="BH79" s="931"/>
      <c r="BI79" s="931"/>
      <c r="BJ79" s="931"/>
      <c r="BK79" s="931"/>
      <c r="BL79" s="931"/>
      <c r="BM79" s="931"/>
      <c r="BN79" s="931"/>
      <c r="BO79" s="931"/>
      <c r="BP79" s="931"/>
      <c r="BQ79" s="931"/>
      <c r="BR79" s="931"/>
      <c r="BS79" s="931"/>
      <c r="BT79" s="931"/>
      <c r="BU79" s="931"/>
      <c r="BV79" s="931"/>
      <c r="BW79" s="931"/>
      <c r="BX79" s="931"/>
      <c r="BY79" s="931"/>
      <c r="BZ79" s="931"/>
      <c r="CA79" s="931"/>
      <c r="CB79" s="931"/>
      <c r="CC79" s="931"/>
      <c r="CD79" s="931"/>
      <c r="CE79" s="931"/>
      <c r="CF79" s="931"/>
      <c r="CG79" s="931"/>
      <c r="CH79" s="931"/>
      <c r="CI79" s="931"/>
      <c r="CJ79" s="931"/>
      <c r="CK79" s="931"/>
      <c r="CL79" s="931"/>
      <c r="CM79" s="931"/>
      <c r="CN79" s="931"/>
      <c r="CO79" s="931"/>
      <c r="CP79" s="931"/>
      <c r="CQ79" s="931"/>
      <c r="CR79" s="931"/>
      <c r="CS79" s="931"/>
      <c r="CT79" s="931"/>
      <c r="CU79" s="931"/>
      <c r="CV79" s="931"/>
      <c r="CW79" s="931"/>
      <c r="CX79" s="931"/>
      <c r="CY79" s="931"/>
      <c r="CZ79" s="931"/>
      <c r="DA79" s="931"/>
      <c r="DB79" s="931"/>
      <c r="DC79" s="931"/>
      <c r="DD79" s="931"/>
      <c r="DE79" s="931"/>
      <c r="DF79" s="931"/>
    </row>
    <row r="80" spans="1:110" ht="10.050000000000001" customHeight="1">
      <c r="A80" s="404"/>
      <c r="B80" s="402"/>
      <c r="C80" s="402"/>
      <c r="D80" s="402"/>
      <c r="E80" s="398"/>
      <c r="F80" s="408">
        <v>0</v>
      </c>
      <c r="G80" s="404"/>
      <c r="H80" s="404"/>
      <c r="I80" s="399"/>
      <c r="J80" s="402"/>
    </row>
    <row r="81" spans="1:110" ht="7.05" customHeight="1">
      <c r="A81" s="404"/>
      <c r="B81" s="402"/>
      <c r="C81" s="402"/>
      <c r="D81" s="402"/>
      <c r="E81" s="398"/>
      <c r="F81" s="404"/>
      <c r="G81" s="404"/>
      <c r="H81" s="404"/>
      <c r="I81" s="399"/>
      <c r="J81" s="402"/>
    </row>
    <row r="82" spans="1:110" ht="30" customHeight="1">
      <c r="A82" s="404"/>
      <c r="B82" s="413"/>
      <c r="C82" s="832" t="s">
        <v>135</v>
      </c>
      <c r="D82" s="832"/>
      <c r="E82" s="832"/>
      <c r="F82" s="667"/>
      <c r="G82" s="423"/>
      <c r="H82" s="423"/>
      <c r="I82" s="548"/>
      <c r="J82" s="404"/>
      <c r="K82" s="668">
        <f t="shared" ref="K82:AP82" si="46">SUM(K13:K79)</f>
        <v>0</v>
      </c>
      <c r="L82" s="668">
        <f t="shared" si="46"/>
        <v>0</v>
      </c>
      <c r="M82" s="668">
        <f t="shared" si="46"/>
        <v>0</v>
      </c>
      <c r="N82" s="668">
        <f t="shared" si="46"/>
        <v>0</v>
      </c>
      <c r="O82" s="668">
        <f t="shared" si="46"/>
        <v>0</v>
      </c>
      <c r="P82" s="668">
        <f t="shared" si="46"/>
        <v>0</v>
      </c>
      <c r="Q82" s="668">
        <f t="shared" si="46"/>
        <v>0</v>
      </c>
      <c r="R82" s="668">
        <f t="shared" si="46"/>
        <v>0</v>
      </c>
      <c r="S82" s="668">
        <f t="shared" si="46"/>
        <v>0</v>
      </c>
      <c r="T82" s="668">
        <f t="shared" si="46"/>
        <v>0</v>
      </c>
      <c r="U82" s="668">
        <f t="shared" si="46"/>
        <v>0</v>
      </c>
      <c r="V82" s="668">
        <f t="shared" si="46"/>
        <v>0</v>
      </c>
      <c r="W82" s="668">
        <f t="shared" si="46"/>
        <v>0</v>
      </c>
      <c r="X82" s="668">
        <f t="shared" si="46"/>
        <v>0</v>
      </c>
      <c r="Y82" s="668">
        <f t="shared" si="46"/>
        <v>0</v>
      </c>
      <c r="Z82" s="668">
        <f t="shared" si="46"/>
        <v>0</v>
      </c>
      <c r="AA82" s="668">
        <f t="shared" si="46"/>
        <v>0</v>
      </c>
      <c r="AB82" s="668">
        <f t="shared" si="46"/>
        <v>0</v>
      </c>
      <c r="AC82" s="668">
        <f t="shared" si="46"/>
        <v>0</v>
      </c>
      <c r="AD82" s="668">
        <f t="shared" si="46"/>
        <v>0</v>
      </c>
      <c r="AE82" s="668">
        <f t="shared" si="46"/>
        <v>0</v>
      </c>
      <c r="AF82" s="668">
        <f t="shared" si="46"/>
        <v>0</v>
      </c>
      <c r="AG82" s="668">
        <f t="shared" si="46"/>
        <v>0</v>
      </c>
      <c r="AH82" s="668">
        <f t="shared" si="46"/>
        <v>0</v>
      </c>
      <c r="AI82" s="668">
        <f t="shared" si="46"/>
        <v>0</v>
      </c>
      <c r="AJ82" s="668">
        <f t="shared" si="46"/>
        <v>0</v>
      </c>
      <c r="AK82" s="668">
        <f t="shared" si="46"/>
        <v>0</v>
      </c>
      <c r="AL82" s="668">
        <f t="shared" si="46"/>
        <v>0</v>
      </c>
      <c r="AM82" s="668">
        <f t="shared" si="46"/>
        <v>0</v>
      </c>
      <c r="AN82" s="668">
        <f t="shared" si="46"/>
        <v>0</v>
      </c>
      <c r="AO82" s="668">
        <f t="shared" si="46"/>
        <v>0</v>
      </c>
      <c r="AP82" s="668">
        <f t="shared" si="46"/>
        <v>0</v>
      </c>
      <c r="AQ82" s="668">
        <f t="shared" ref="AQ82:BV82" si="47">SUM(AQ13:AQ79)</f>
        <v>0</v>
      </c>
      <c r="AR82" s="668">
        <f t="shared" si="47"/>
        <v>0</v>
      </c>
      <c r="AS82" s="668">
        <f t="shared" si="47"/>
        <v>0</v>
      </c>
      <c r="AT82" s="668">
        <f t="shared" si="47"/>
        <v>0</v>
      </c>
      <c r="AU82" s="668">
        <f t="shared" si="47"/>
        <v>0</v>
      </c>
      <c r="AV82" s="668">
        <f t="shared" si="47"/>
        <v>0</v>
      </c>
      <c r="AW82" s="668">
        <f t="shared" si="47"/>
        <v>0</v>
      </c>
      <c r="AX82" s="668">
        <f t="shared" si="47"/>
        <v>0</v>
      </c>
      <c r="AY82" s="668">
        <f t="shared" si="47"/>
        <v>0</v>
      </c>
      <c r="AZ82" s="668">
        <f t="shared" si="47"/>
        <v>0</v>
      </c>
      <c r="BA82" s="668">
        <f t="shared" si="47"/>
        <v>0</v>
      </c>
      <c r="BB82" s="668">
        <f t="shared" si="47"/>
        <v>0</v>
      </c>
      <c r="BC82" s="668">
        <f t="shared" si="47"/>
        <v>0</v>
      </c>
      <c r="BD82" s="668">
        <f t="shared" si="47"/>
        <v>0</v>
      </c>
      <c r="BE82" s="668">
        <f t="shared" si="47"/>
        <v>0</v>
      </c>
      <c r="BF82" s="668">
        <f t="shared" si="47"/>
        <v>0</v>
      </c>
      <c r="BG82" s="668">
        <f t="shared" si="47"/>
        <v>0</v>
      </c>
      <c r="BH82" s="668">
        <f t="shared" si="47"/>
        <v>0</v>
      </c>
      <c r="BI82" s="668">
        <f t="shared" si="47"/>
        <v>0</v>
      </c>
      <c r="BJ82" s="668">
        <f t="shared" si="47"/>
        <v>0</v>
      </c>
      <c r="BK82" s="668">
        <f t="shared" si="47"/>
        <v>0</v>
      </c>
      <c r="BL82" s="668">
        <f t="shared" si="47"/>
        <v>0</v>
      </c>
      <c r="BM82" s="668">
        <f t="shared" si="47"/>
        <v>0</v>
      </c>
      <c r="BN82" s="668">
        <f t="shared" si="47"/>
        <v>0</v>
      </c>
      <c r="BO82" s="668">
        <f t="shared" si="47"/>
        <v>0</v>
      </c>
      <c r="BP82" s="668">
        <f t="shared" si="47"/>
        <v>0</v>
      </c>
      <c r="BQ82" s="668">
        <f t="shared" si="47"/>
        <v>0</v>
      </c>
      <c r="BR82" s="668">
        <f t="shared" si="47"/>
        <v>0</v>
      </c>
      <c r="BS82" s="668">
        <f t="shared" si="47"/>
        <v>0</v>
      </c>
      <c r="BT82" s="668">
        <f t="shared" si="47"/>
        <v>0</v>
      </c>
      <c r="BU82" s="668">
        <f t="shared" si="47"/>
        <v>0</v>
      </c>
      <c r="BV82" s="668">
        <f t="shared" si="47"/>
        <v>0</v>
      </c>
      <c r="BW82" s="668">
        <f t="shared" ref="BW82:DF82" si="48">SUM(BW13:BW79)</f>
        <v>0</v>
      </c>
      <c r="BX82" s="668">
        <f t="shared" si="48"/>
        <v>0</v>
      </c>
      <c r="BY82" s="668">
        <f t="shared" si="48"/>
        <v>0</v>
      </c>
      <c r="BZ82" s="668">
        <f t="shared" si="48"/>
        <v>0</v>
      </c>
      <c r="CA82" s="668">
        <f t="shared" si="48"/>
        <v>0</v>
      </c>
      <c r="CB82" s="668">
        <f t="shared" si="48"/>
        <v>0</v>
      </c>
      <c r="CC82" s="668">
        <f t="shared" si="48"/>
        <v>0</v>
      </c>
      <c r="CD82" s="668">
        <f t="shared" si="48"/>
        <v>0</v>
      </c>
      <c r="CE82" s="668">
        <f t="shared" si="48"/>
        <v>0</v>
      </c>
      <c r="CF82" s="668">
        <f t="shared" si="48"/>
        <v>0</v>
      </c>
      <c r="CG82" s="668">
        <f t="shared" si="48"/>
        <v>0</v>
      </c>
      <c r="CH82" s="668">
        <f t="shared" si="48"/>
        <v>0</v>
      </c>
      <c r="CI82" s="668">
        <f t="shared" si="48"/>
        <v>0</v>
      </c>
      <c r="CJ82" s="668">
        <f t="shared" si="48"/>
        <v>0</v>
      </c>
      <c r="CK82" s="668">
        <f t="shared" si="48"/>
        <v>0</v>
      </c>
      <c r="CL82" s="668">
        <f t="shared" si="48"/>
        <v>0</v>
      </c>
      <c r="CM82" s="668">
        <f t="shared" si="48"/>
        <v>0</v>
      </c>
      <c r="CN82" s="668">
        <f t="shared" si="48"/>
        <v>0</v>
      </c>
      <c r="CO82" s="668">
        <f t="shared" si="48"/>
        <v>0</v>
      </c>
      <c r="CP82" s="668">
        <f t="shared" si="48"/>
        <v>0</v>
      </c>
      <c r="CQ82" s="668">
        <f t="shared" si="48"/>
        <v>0</v>
      </c>
      <c r="CR82" s="668">
        <f t="shared" si="48"/>
        <v>0</v>
      </c>
      <c r="CS82" s="668">
        <f t="shared" si="48"/>
        <v>0</v>
      </c>
      <c r="CT82" s="668">
        <f t="shared" si="48"/>
        <v>0</v>
      </c>
      <c r="CU82" s="668">
        <f t="shared" si="48"/>
        <v>0</v>
      </c>
      <c r="CV82" s="668">
        <f t="shared" si="48"/>
        <v>0</v>
      </c>
      <c r="CW82" s="668">
        <f t="shared" si="48"/>
        <v>0</v>
      </c>
      <c r="CX82" s="668">
        <f t="shared" si="48"/>
        <v>0</v>
      </c>
      <c r="CY82" s="668">
        <f t="shared" si="48"/>
        <v>0</v>
      </c>
      <c r="CZ82" s="668">
        <f t="shared" si="48"/>
        <v>0</v>
      </c>
      <c r="DA82" s="668">
        <f t="shared" si="48"/>
        <v>0</v>
      </c>
      <c r="DB82" s="668">
        <f t="shared" si="48"/>
        <v>0</v>
      </c>
      <c r="DC82" s="668">
        <f t="shared" si="48"/>
        <v>0</v>
      </c>
      <c r="DD82" s="668">
        <f t="shared" si="48"/>
        <v>0</v>
      </c>
      <c r="DE82" s="668">
        <f t="shared" si="48"/>
        <v>0</v>
      </c>
      <c r="DF82" s="668">
        <f t="shared" si="48"/>
        <v>0</v>
      </c>
    </row>
    <row r="83" spans="1:110" ht="9" customHeight="1">
      <c r="A83" s="404"/>
      <c r="B83" s="404"/>
      <c r="C83" s="404"/>
      <c r="D83" s="404"/>
      <c r="E83" s="404"/>
      <c r="F83" s="669">
        <f>F82+I97</f>
        <v>0</v>
      </c>
      <c r="G83" s="404"/>
      <c r="H83" s="404"/>
      <c r="I83" s="399"/>
      <c r="J83" s="404"/>
      <c r="K83" s="670"/>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4"/>
      <c r="AY83" s="404"/>
      <c r="AZ83" s="404"/>
      <c r="BA83" s="404"/>
      <c r="BB83" s="404"/>
      <c r="BC83" s="404"/>
      <c r="BD83" s="404"/>
      <c r="BE83" s="404"/>
      <c r="BF83" s="404"/>
      <c r="BG83" s="404"/>
      <c r="BH83" s="404"/>
      <c r="BI83" s="404"/>
      <c r="BJ83" s="404"/>
      <c r="BK83" s="404"/>
      <c r="BL83" s="404"/>
      <c r="BM83" s="404"/>
      <c r="BN83" s="404"/>
      <c r="BO83" s="404"/>
      <c r="BP83" s="404"/>
      <c r="BQ83" s="404"/>
      <c r="BR83" s="404"/>
      <c r="BS83" s="404"/>
      <c r="BT83" s="404"/>
      <c r="BU83" s="404"/>
      <c r="BV83" s="404"/>
      <c r="BW83" s="404"/>
      <c r="BX83" s="404"/>
      <c r="BY83" s="404"/>
      <c r="BZ83" s="404"/>
      <c r="CA83" s="404"/>
      <c r="CB83" s="404"/>
      <c r="CC83" s="404"/>
      <c r="CD83" s="404"/>
      <c r="CE83" s="404"/>
      <c r="CF83" s="404"/>
      <c r="CG83" s="404"/>
      <c r="CH83" s="404"/>
      <c r="CI83" s="404"/>
      <c r="CJ83" s="404"/>
      <c r="CK83" s="404"/>
      <c r="CL83" s="404"/>
      <c r="CM83" s="404"/>
      <c r="CN83" s="404"/>
      <c r="CO83" s="404"/>
      <c r="CP83" s="404"/>
      <c r="CQ83" s="404"/>
      <c r="CR83" s="404"/>
      <c r="CS83" s="404"/>
      <c r="CT83" s="404"/>
      <c r="CU83" s="404"/>
      <c r="CV83" s="404"/>
      <c r="CW83" s="404"/>
      <c r="CX83" s="404"/>
      <c r="CY83" s="404"/>
      <c r="CZ83" s="404"/>
      <c r="DA83" s="404"/>
      <c r="DB83" s="404"/>
      <c r="DC83" s="404"/>
      <c r="DD83" s="404"/>
      <c r="DE83" s="404"/>
      <c r="DF83" s="404"/>
    </row>
    <row r="84" spans="1:110" ht="8.1" customHeight="1">
      <c r="A84" s="404"/>
      <c r="B84" s="404"/>
      <c r="C84" s="834"/>
      <c r="D84" s="834"/>
      <c r="E84" s="834"/>
      <c r="F84" s="834"/>
      <c r="G84" s="834"/>
      <c r="H84" s="404"/>
      <c r="I84" s="399"/>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c r="AQ84" s="404"/>
      <c r="AR84" s="404"/>
      <c r="AS84" s="404"/>
      <c r="AT84" s="404"/>
      <c r="AU84" s="404"/>
      <c r="AV84" s="404"/>
      <c r="AW84" s="404"/>
      <c r="AX84" s="404"/>
      <c r="AY84" s="404"/>
      <c r="AZ84" s="404"/>
      <c r="BA84" s="404"/>
      <c r="BB84" s="404"/>
      <c r="BC84" s="404"/>
      <c r="BD84" s="404"/>
      <c r="BE84" s="404"/>
      <c r="BF84" s="404"/>
      <c r="BG84" s="404"/>
      <c r="BH84" s="404"/>
      <c r="BI84" s="404"/>
      <c r="BJ84" s="404"/>
      <c r="BK84" s="404"/>
      <c r="BL84" s="404"/>
      <c r="BM84" s="404"/>
      <c r="BN84" s="404"/>
      <c r="BO84" s="404"/>
      <c r="BP84" s="404"/>
      <c r="BQ84" s="404"/>
      <c r="BR84" s="404"/>
      <c r="BS84" s="404"/>
      <c r="BT84" s="404"/>
      <c r="BU84" s="404"/>
      <c r="BV84" s="404"/>
      <c r="BW84" s="404"/>
      <c r="BX84" s="404"/>
      <c r="BY84" s="404"/>
      <c r="BZ84" s="404"/>
      <c r="CA84" s="404"/>
      <c r="CB84" s="404"/>
      <c r="CC84" s="404"/>
      <c r="CD84" s="404"/>
      <c r="CE84" s="404"/>
      <c r="CF84" s="404"/>
      <c r="CG84" s="404"/>
      <c r="CH84" s="404"/>
      <c r="CI84" s="404"/>
      <c r="CJ84" s="404"/>
      <c r="CK84" s="404"/>
      <c r="CL84" s="404"/>
      <c r="CM84" s="404"/>
      <c r="CN84" s="404"/>
      <c r="CO84" s="404"/>
      <c r="CP84" s="404"/>
      <c r="CQ84" s="404"/>
      <c r="CR84" s="404"/>
      <c r="CS84" s="404"/>
      <c r="CT84" s="404"/>
      <c r="CU84" s="404"/>
      <c r="CV84" s="404"/>
      <c r="CW84" s="404"/>
      <c r="CX84" s="404"/>
      <c r="CY84" s="404"/>
      <c r="CZ84" s="404"/>
      <c r="DA84" s="404"/>
      <c r="DB84" s="404"/>
      <c r="DC84" s="404"/>
      <c r="DD84" s="404"/>
      <c r="DE84" s="404"/>
      <c r="DF84" s="404"/>
    </row>
    <row r="85" spans="1:110" ht="57.75" customHeight="1">
      <c r="A85" s="404"/>
      <c r="B85" s="833"/>
      <c r="C85" s="833"/>
      <c r="D85" s="502"/>
      <c r="E85" s="503" t="s">
        <v>49</v>
      </c>
      <c r="F85" s="625" t="s">
        <v>161</v>
      </c>
      <c r="G85" s="626"/>
      <c r="H85" s="626"/>
      <c r="I85" s="625" t="s">
        <v>15</v>
      </c>
      <c r="J85" s="404"/>
      <c r="K85" s="851" t="s">
        <v>262</v>
      </c>
      <c r="L85" s="851"/>
      <c r="M85" s="851"/>
      <c r="N85" s="851"/>
      <c r="O85" s="851"/>
      <c r="P85" s="851"/>
      <c r="Q85" s="851"/>
      <c r="R85" s="851"/>
      <c r="S85" s="851"/>
      <c r="T85" s="851"/>
      <c r="U85" s="851" t="s">
        <v>262</v>
      </c>
      <c r="V85" s="851"/>
      <c r="W85" s="851"/>
      <c r="X85" s="851"/>
      <c r="Y85" s="851"/>
      <c r="Z85" s="851"/>
      <c r="AA85" s="851"/>
      <c r="AB85" s="851"/>
      <c r="AC85" s="851"/>
      <c r="AD85" s="851"/>
      <c r="AE85" s="851" t="s">
        <v>262</v>
      </c>
      <c r="AF85" s="851"/>
      <c r="AG85" s="851"/>
      <c r="AH85" s="851"/>
      <c r="AI85" s="851"/>
      <c r="AJ85" s="851"/>
      <c r="AK85" s="851"/>
      <c r="AL85" s="851"/>
      <c r="AM85" s="851"/>
      <c r="AN85" s="851"/>
      <c r="AO85" s="851" t="s">
        <v>262</v>
      </c>
      <c r="AP85" s="851"/>
      <c r="AQ85" s="851"/>
      <c r="AR85" s="851"/>
      <c r="AS85" s="851"/>
      <c r="AT85" s="851"/>
      <c r="AU85" s="851"/>
      <c r="AV85" s="851"/>
      <c r="AW85" s="851"/>
      <c r="AX85" s="851"/>
      <c r="AY85" s="851" t="s">
        <v>262</v>
      </c>
      <c r="AZ85" s="851"/>
      <c r="BA85" s="851"/>
      <c r="BB85" s="851"/>
      <c r="BC85" s="851"/>
      <c r="BD85" s="851"/>
      <c r="BE85" s="851"/>
      <c r="BF85" s="851"/>
      <c r="BG85" s="851"/>
      <c r="BH85" s="851"/>
      <c r="BI85" s="851" t="s">
        <v>262</v>
      </c>
      <c r="BJ85" s="851"/>
      <c r="BK85" s="851"/>
      <c r="BL85" s="851"/>
      <c r="BM85" s="851"/>
      <c r="BN85" s="851"/>
      <c r="BO85" s="851"/>
      <c r="BP85" s="851"/>
      <c r="BQ85" s="851"/>
      <c r="BR85" s="851"/>
      <c r="BS85" s="851" t="s">
        <v>262</v>
      </c>
      <c r="BT85" s="851"/>
      <c r="BU85" s="851"/>
      <c r="BV85" s="851"/>
      <c r="BW85" s="851"/>
      <c r="BX85" s="851"/>
      <c r="BY85" s="851"/>
      <c r="BZ85" s="851"/>
      <c r="CA85" s="851"/>
      <c r="CB85" s="851"/>
      <c r="CC85" s="851" t="s">
        <v>262</v>
      </c>
      <c r="CD85" s="851"/>
      <c r="CE85" s="851"/>
      <c r="CF85" s="851"/>
      <c r="CG85" s="851"/>
      <c r="CH85" s="851"/>
      <c r="CI85" s="851"/>
      <c r="CJ85" s="851"/>
      <c r="CK85" s="851"/>
      <c r="CL85" s="851"/>
      <c r="CM85" s="851" t="s">
        <v>262</v>
      </c>
      <c r="CN85" s="851"/>
      <c r="CO85" s="851"/>
      <c r="CP85" s="851"/>
      <c r="CQ85" s="851"/>
      <c r="CR85" s="851"/>
      <c r="CS85" s="851"/>
      <c r="CT85" s="851"/>
      <c r="CU85" s="851"/>
      <c r="CV85" s="851"/>
      <c r="CW85" s="851" t="s">
        <v>262</v>
      </c>
      <c r="CX85" s="851"/>
      <c r="CY85" s="851"/>
      <c r="CZ85" s="851"/>
      <c r="DA85" s="851"/>
      <c r="DB85" s="851"/>
      <c r="DC85" s="851"/>
      <c r="DD85" s="851"/>
      <c r="DE85" s="851"/>
      <c r="DF85" s="851"/>
    </row>
    <row r="86" spans="1:110" ht="27.75" customHeight="1">
      <c r="A86" s="404"/>
      <c r="B86" s="404"/>
      <c r="C86" s="517" t="str">
        <f>Weighting!C53</f>
        <v>QA 1.0</v>
      </c>
      <c r="D86" s="518"/>
      <c r="E86" s="671" t="str">
        <f>Weighting!D53</f>
        <v>QUALITY OF THE BUILDING SHELL - AIR INFILTRATION</v>
      </c>
      <c r="F86" s="672">
        <f>Weighting!F53</f>
        <v>6</v>
      </c>
      <c r="G86" s="673"/>
      <c r="H86" s="673"/>
      <c r="I86" s="674">
        <f>I13</f>
        <v>0</v>
      </c>
      <c r="J86" s="404"/>
      <c r="K86" s="426">
        <f t="shared" ref="K86:AP86" si="49">K13</f>
        <v>0</v>
      </c>
      <c r="L86" s="426">
        <f t="shared" si="49"/>
        <v>0</v>
      </c>
      <c r="M86" s="426">
        <f t="shared" si="49"/>
        <v>0</v>
      </c>
      <c r="N86" s="426">
        <f t="shared" si="49"/>
        <v>0</v>
      </c>
      <c r="O86" s="426">
        <f t="shared" si="49"/>
        <v>0</v>
      </c>
      <c r="P86" s="426">
        <f t="shared" si="49"/>
        <v>0</v>
      </c>
      <c r="Q86" s="426">
        <f t="shared" si="49"/>
        <v>0</v>
      </c>
      <c r="R86" s="426">
        <f t="shared" si="49"/>
        <v>0</v>
      </c>
      <c r="S86" s="426">
        <f t="shared" si="49"/>
        <v>0</v>
      </c>
      <c r="T86" s="426">
        <f t="shared" si="49"/>
        <v>0</v>
      </c>
      <c r="U86" s="426">
        <f t="shared" si="49"/>
        <v>0</v>
      </c>
      <c r="V86" s="426">
        <f t="shared" si="49"/>
        <v>0</v>
      </c>
      <c r="W86" s="426">
        <f t="shared" si="49"/>
        <v>0</v>
      </c>
      <c r="X86" s="426">
        <f t="shared" si="49"/>
        <v>0</v>
      </c>
      <c r="Y86" s="426">
        <f t="shared" si="49"/>
        <v>0</v>
      </c>
      <c r="Z86" s="426">
        <f t="shared" si="49"/>
        <v>0</v>
      </c>
      <c r="AA86" s="426">
        <f t="shared" si="49"/>
        <v>0</v>
      </c>
      <c r="AB86" s="426">
        <f t="shared" si="49"/>
        <v>0</v>
      </c>
      <c r="AC86" s="426">
        <f t="shared" si="49"/>
        <v>0</v>
      </c>
      <c r="AD86" s="426">
        <f t="shared" si="49"/>
        <v>0</v>
      </c>
      <c r="AE86" s="426">
        <f t="shared" si="49"/>
        <v>0</v>
      </c>
      <c r="AF86" s="426">
        <f t="shared" si="49"/>
        <v>0</v>
      </c>
      <c r="AG86" s="426">
        <f t="shared" si="49"/>
        <v>0</v>
      </c>
      <c r="AH86" s="426">
        <f t="shared" si="49"/>
        <v>0</v>
      </c>
      <c r="AI86" s="426">
        <f t="shared" si="49"/>
        <v>0</v>
      </c>
      <c r="AJ86" s="426">
        <f t="shared" si="49"/>
        <v>0</v>
      </c>
      <c r="AK86" s="426">
        <f t="shared" si="49"/>
        <v>0</v>
      </c>
      <c r="AL86" s="426">
        <f t="shared" si="49"/>
        <v>0</v>
      </c>
      <c r="AM86" s="426">
        <f t="shared" si="49"/>
        <v>0</v>
      </c>
      <c r="AN86" s="426">
        <f t="shared" si="49"/>
        <v>0</v>
      </c>
      <c r="AO86" s="426">
        <f t="shared" si="49"/>
        <v>0</v>
      </c>
      <c r="AP86" s="426">
        <f t="shared" si="49"/>
        <v>0</v>
      </c>
      <c r="AQ86" s="426">
        <f t="shared" ref="AQ86:BV86" si="50">AQ13</f>
        <v>0</v>
      </c>
      <c r="AR86" s="426">
        <f t="shared" si="50"/>
        <v>0</v>
      </c>
      <c r="AS86" s="426">
        <f t="shared" si="50"/>
        <v>0</v>
      </c>
      <c r="AT86" s="426">
        <f t="shared" si="50"/>
        <v>0</v>
      </c>
      <c r="AU86" s="426">
        <f t="shared" si="50"/>
        <v>0</v>
      </c>
      <c r="AV86" s="426">
        <f t="shared" si="50"/>
        <v>0</v>
      </c>
      <c r="AW86" s="426">
        <f t="shared" si="50"/>
        <v>0</v>
      </c>
      <c r="AX86" s="426">
        <f t="shared" si="50"/>
        <v>0</v>
      </c>
      <c r="AY86" s="426">
        <f t="shared" si="50"/>
        <v>0</v>
      </c>
      <c r="AZ86" s="426">
        <f t="shared" si="50"/>
        <v>0</v>
      </c>
      <c r="BA86" s="426">
        <f t="shared" si="50"/>
        <v>0</v>
      </c>
      <c r="BB86" s="426">
        <f t="shared" si="50"/>
        <v>0</v>
      </c>
      <c r="BC86" s="426">
        <f t="shared" si="50"/>
        <v>0</v>
      </c>
      <c r="BD86" s="426">
        <f t="shared" si="50"/>
        <v>0</v>
      </c>
      <c r="BE86" s="426">
        <f t="shared" si="50"/>
        <v>0</v>
      </c>
      <c r="BF86" s="426">
        <f t="shared" si="50"/>
        <v>0</v>
      </c>
      <c r="BG86" s="426">
        <f t="shared" si="50"/>
        <v>0</v>
      </c>
      <c r="BH86" s="426">
        <f t="shared" si="50"/>
        <v>0</v>
      </c>
      <c r="BI86" s="426">
        <f t="shared" si="50"/>
        <v>0</v>
      </c>
      <c r="BJ86" s="426">
        <f t="shared" si="50"/>
        <v>0</v>
      </c>
      <c r="BK86" s="426">
        <f t="shared" si="50"/>
        <v>0</v>
      </c>
      <c r="BL86" s="426">
        <f t="shared" si="50"/>
        <v>0</v>
      </c>
      <c r="BM86" s="426">
        <f t="shared" si="50"/>
        <v>0</v>
      </c>
      <c r="BN86" s="426">
        <f t="shared" si="50"/>
        <v>0</v>
      </c>
      <c r="BO86" s="426">
        <f t="shared" si="50"/>
        <v>0</v>
      </c>
      <c r="BP86" s="426">
        <f t="shared" si="50"/>
        <v>0</v>
      </c>
      <c r="BQ86" s="426">
        <f t="shared" si="50"/>
        <v>0</v>
      </c>
      <c r="BR86" s="426">
        <f t="shared" si="50"/>
        <v>0</v>
      </c>
      <c r="BS86" s="426">
        <f t="shared" si="50"/>
        <v>0</v>
      </c>
      <c r="BT86" s="426">
        <f t="shared" si="50"/>
        <v>0</v>
      </c>
      <c r="BU86" s="426">
        <f t="shared" si="50"/>
        <v>0</v>
      </c>
      <c r="BV86" s="426">
        <f t="shared" si="50"/>
        <v>0</v>
      </c>
      <c r="BW86" s="426">
        <f t="shared" ref="BW86:DF86" si="51">BW13</f>
        <v>0</v>
      </c>
      <c r="BX86" s="426">
        <f t="shared" si="51"/>
        <v>0</v>
      </c>
      <c r="BY86" s="426">
        <f t="shared" si="51"/>
        <v>0</v>
      </c>
      <c r="BZ86" s="426">
        <f t="shared" si="51"/>
        <v>0</v>
      </c>
      <c r="CA86" s="426">
        <f t="shared" si="51"/>
        <v>0</v>
      </c>
      <c r="CB86" s="426">
        <f t="shared" si="51"/>
        <v>0</v>
      </c>
      <c r="CC86" s="426">
        <f t="shared" si="51"/>
        <v>0</v>
      </c>
      <c r="CD86" s="426">
        <f t="shared" si="51"/>
        <v>0</v>
      </c>
      <c r="CE86" s="426">
        <f t="shared" si="51"/>
        <v>0</v>
      </c>
      <c r="CF86" s="426">
        <f t="shared" si="51"/>
        <v>0</v>
      </c>
      <c r="CG86" s="426">
        <f t="shared" si="51"/>
        <v>0</v>
      </c>
      <c r="CH86" s="426">
        <f t="shared" si="51"/>
        <v>0</v>
      </c>
      <c r="CI86" s="426">
        <f t="shared" si="51"/>
        <v>0</v>
      </c>
      <c r="CJ86" s="426">
        <f t="shared" si="51"/>
        <v>0</v>
      </c>
      <c r="CK86" s="426">
        <f t="shared" si="51"/>
        <v>0</v>
      </c>
      <c r="CL86" s="426">
        <f t="shared" si="51"/>
        <v>0</v>
      </c>
      <c r="CM86" s="426">
        <f t="shared" si="51"/>
        <v>0</v>
      </c>
      <c r="CN86" s="426">
        <f t="shared" si="51"/>
        <v>0</v>
      </c>
      <c r="CO86" s="426">
        <f t="shared" si="51"/>
        <v>0</v>
      </c>
      <c r="CP86" s="426">
        <f t="shared" si="51"/>
        <v>0</v>
      </c>
      <c r="CQ86" s="426">
        <f t="shared" si="51"/>
        <v>0</v>
      </c>
      <c r="CR86" s="426">
        <f t="shared" si="51"/>
        <v>0</v>
      </c>
      <c r="CS86" s="426">
        <f t="shared" si="51"/>
        <v>0</v>
      </c>
      <c r="CT86" s="426">
        <f t="shared" si="51"/>
        <v>0</v>
      </c>
      <c r="CU86" s="426">
        <f t="shared" si="51"/>
        <v>0</v>
      </c>
      <c r="CV86" s="426">
        <f t="shared" si="51"/>
        <v>0</v>
      </c>
      <c r="CW86" s="426">
        <f t="shared" si="51"/>
        <v>0</v>
      </c>
      <c r="CX86" s="426">
        <f t="shared" si="51"/>
        <v>0</v>
      </c>
      <c r="CY86" s="426">
        <f t="shared" si="51"/>
        <v>0</v>
      </c>
      <c r="CZ86" s="426">
        <f t="shared" si="51"/>
        <v>0</v>
      </c>
      <c r="DA86" s="426">
        <f t="shared" si="51"/>
        <v>0</v>
      </c>
      <c r="DB86" s="426">
        <f t="shared" si="51"/>
        <v>0</v>
      </c>
      <c r="DC86" s="426">
        <f t="shared" si="51"/>
        <v>0</v>
      </c>
      <c r="DD86" s="426">
        <f t="shared" si="51"/>
        <v>0</v>
      </c>
      <c r="DE86" s="426">
        <f t="shared" si="51"/>
        <v>0</v>
      </c>
      <c r="DF86" s="426">
        <f t="shared" si="51"/>
        <v>0</v>
      </c>
    </row>
    <row r="87" spans="1:110" ht="27.75" hidden="1" customHeight="1" thickBot="1">
      <c r="A87" s="404"/>
      <c r="B87" s="404"/>
      <c r="C87" s="517" t="e">
        <f>Weighting!#REF!</f>
        <v>#REF!</v>
      </c>
      <c r="D87" s="518"/>
      <c r="E87" s="671" t="e">
        <f>Weighting!#REF!</f>
        <v>#REF!</v>
      </c>
      <c r="F87" s="672"/>
      <c r="G87" s="673"/>
      <c r="H87" s="675"/>
      <c r="I87" s="676"/>
      <c r="J87" s="404"/>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c r="AO87" s="426"/>
      <c r="AP87" s="426"/>
      <c r="AQ87" s="426"/>
      <c r="AR87" s="426"/>
      <c r="AS87" s="426"/>
      <c r="AT87" s="426"/>
      <c r="AU87" s="426"/>
      <c r="AV87" s="426"/>
      <c r="AW87" s="426"/>
      <c r="AX87" s="426"/>
      <c r="AY87" s="426"/>
      <c r="AZ87" s="426"/>
      <c r="BA87" s="426"/>
      <c r="BB87" s="426"/>
      <c r="BC87" s="426"/>
      <c r="BD87" s="426"/>
      <c r="BE87" s="426"/>
      <c r="BF87" s="426"/>
      <c r="BG87" s="426"/>
      <c r="BH87" s="426"/>
      <c r="BI87" s="426"/>
      <c r="BJ87" s="426"/>
      <c r="BK87" s="426"/>
      <c r="BL87" s="426"/>
      <c r="BM87" s="426"/>
      <c r="BN87" s="426"/>
      <c r="BO87" s="426"/>
      <c r="BP87" s="426"/>
      <c r="BQ87" s="426"/>
      <c r="BR87" s="426"/>
      <c r="BS87" s="426"/>
      <c r="BT87" s="426"/>
      <c r="BU87" s="426"/>
      <c r="BV87" s="426"/>
      <c r="BW87" s="426"/>
      <c r="BX87" s="426"/>
      <c r="BY87" s="426"/>
      <c r="BZ87" s="426"/>
      <c r="CA87" s="426"/>
      <c r="CB87" s="426"/>
      <c r="CC87" s="426"/>
      <c r="CD87" s="426"/>
      <c r="CE87" s="426"/>
      <c r="CF87" s="426"/>
      <c r="CG87" s="426"/>
      <c r="CH87" s="426"/>
      <c r="CI87" s="426"/>
      <c r="CJ87" s="426"/>
      <c r="CK87" s="426"/>
      <c r="CL87" s="426"/>
      <c r="CM87" s="426"/>
      <c r="CN87" s="426"/>
      <c r="CO87" s="426"/>
      <c r="CP87" s="426"/>
      <c r="CQ87" s="426"/>
      <c r="CR87" s="426"/>
      <c r="CS87" s="426"/>
      <c r="CT87" s="426"/>
      <c r="CU87" s="426"/>
      <c r="CV87" s="426"/>
      <c r="CW87" s="426"/>
      <c r="CX87" s="426"/>
      <c r="CY87" s="426"/>
      <c r="CZ87" s="426"/>
      <c r="DA87" s="426"/>
      <c r="DB87" s="426"/>
      <c r="DC87" s="426"/>
      <c r="DD87" s="426"/>
      <c r="DE87" s="426"/>
      <c r="DF87" s="426"/>
    </row>
    <row r="88" spans="1:110" ht="27.75" customHeight="1">
      <c r="A88" s="404"/>
      <c r="B88" s="404"/>
      <c r="C88" s="517" t="str">
        <f>Weighting!C54</f>
        <v>QA 2.0</v>
      </c>
      <c r="D88" s="518"/>
      <c r="E88" s="671" t="str">
        <f>Weighting!D54</f>
        <v>QUALITY OF THE BUILDING SHELL - THERMAL BRIDGING</v>
      </c>
      <c r="F88" s="672">
        <f>Weighting!F54</f>
        <v>6</v>
      </c>
      <c r="G88" s="673"/>
      <c r="H88" s="675"/>
      <c r="I88" s="676">
        <f>I21</f>
        <v>0</v>
      </c>
      <c r="J88" s="404"/>
      <c r="K88" s="426">
        <f t="shared" ref="K88:AP88" si="52">K21</f>
        <v>0</v>
      </c>
      <c r="L88" s="426">
        <f t="shared" si="52"/>
        <v>0</v>
      </c>
      <c r="M88" s="426">
        <f t="shared" si="52"/>
        <v>0</v>
      </c>
      <c r="N88" s="426">
        <f t="shared" si="52"/>
        <v>0</v>
      </c>
      <c r="O88" s="426">
        <f t="shared" si="52"/>
        <v>0</v>
      </c>
      <c r="P88" s="426">
        <f t="shared" si="52"/>
        <v>0</v>
      </c>
      <c r="Q88" s="426">
        <f t="shared" si="52"/>
        <v>0</v>
      </c>
      <c r="R88" s="426">
        <f t="shared" si="52"/>
        <v>0</v>
      </c>
      <c r="S88" s="426">
        <f t="shared" si="52"/>
        <v>0</v>
      </c>
      <c r="T88" s="426">
        <f t="shared" si="52"/>
        <v>0</v>
      </c>
      <c r="U88" s="426">
        <f t="shared" si="52"/>
        <v>0</v>
      </c>
      <c r="V88" s="426">
        <f t="shared" si="52"/>
        <v>0</v>
      </c>
      <c r="W88" s="426">
        <f t="shared" si="52"/>
        <v>0</v>
      </c>
      <c r="X88" s="426">
        <f t="shared" si="52"/>
        <v>0</v>
      </c>
      <c r="Y88" s="426">
        <f t="shared" si="52"/>
        <v>0</v>
      </c>
      <c r="Z88" s="426">
        <f t="shared" si="52"/>
        <v>0</v>
      </c>
      <c r="AA88" s="426">
        <f t="shared" si="52"/>
        <v>0</v>
      </c>
      <c r="AB88" s="426">
        <f t="shared" si="52"/>
        <v>0</v>
      </c>
      <c r="AC88" s="426">
        <f t="shared" si="52"/>
        <v>0</v>
      </c>
      <c r="AD88" s="426">
        <f t="shared" si="52"/>
        <v>0</v>
      </c>
      <c r="AE88" s="426">
        <f t="shared" si="52"/>
        <v>0</v>
      </c>
      <c r="AF88" s="426">
        <f t="shared" si="52"/>
        <v>0</v>
      </c>
      <c r="AG88" s="426">
        <f t="shared" si="52"/>
        <v>0</v>
      </c>
      <c r="AH88" s="426">
        <f t="shared" si="52"/>
        <v>0</v>
      </c>
      <c r="AI88" s="426">
        <f t="shared" si="52"/>
        <v>0</v>
      </c>
      <c r="AJ88" s="426">
        <f t="shared" si="52"/>
        <v>0</v>
      </c>
      <c r="AK88" s="426">
        <f t="shared" si="52"/>
        <v>0</v>
      </c>
      <c r="AL88" s="426">
        <f t="shared" si="52"/>
        <v>0</v>
      </c>
      <c r="AM88" s="426">
        <f t="shared" si="52"/>
        <v>0</v>
      </c>
      <c r="AN88" s="426">
        <f t="shared" si="52"/>
        <v>0</v>
      </c>
      <c r="AO88" s="426">
        <f t="shared" si="52"/>
        <v>0</v>
      </c>
      <c r="AP88" s="426">
        <f t="shared" si="52"/>
        <v>0</v>
      </c>
      <c r="AQ88" s="426">
        <f t="shared" ref="AQ88:BV88" si="53">AQ21</f>
        <v>0</v>
      </c>
      <c r="AR88" s="426">
        <f t="shared" si="53"/>
        <v>0</v>
      </c>
      <c r="AS88" s="426">
        <f t="shared" si="53"/>
        <v>0</v>
      </c>
      <c r="AT88" s="426">
        <f t="shared" si="53"/>
        <v>0</v>
      </c>
      <c r="AU88" s="426">
        <f t="shared" si="53"/>
        <v>0</v>
      </c>
      <c r="AV88" s="426">
        <f t="shared" si="53"/>
        <v>0</v>
      </c>
      <c r="AW88" s="426">
        <f t="shared" si="53"/>
        <v>0</v>
      </c>
      <c r="AX88" s="426">
        <f t="shared" si="53"/>
        <v>0</v>
      </c>
      <c r="AY88" s="426">
        <f t="shared" si="53"/>
        <v>0</v>
      </c>
      <c r="AZ88" s="426">
        <f t="shared" si="53"/>
        <v>0</v>
      </c>
      <c r="BA88" s="426">
        <f t="shared" si="53"/>
        <v>0</v>
      </c>
      <c r="BB88" s="426">
        <f t="shared" si="53"/>
        <v>0</v>
      </c>
      <c r="BC88" s="426">
        <f t="shared" si="53"/>
        <v>0</v>
      </c>
      <c r="BD88" s="426">
        <f t="shared" si="53"/>
        <v>0</v>
      </c>
      <c r="BE88" s="426">
        <f t="shared" si="53"/>
        <v>0</v>
      </c>
      <c r="BF88" s="426">
        <f t="shared" si="53"/>
        <v>0</v>
      </c>
      <c r="BG88" s="426">
        <f t="shared" si="53"/>
        <v>0</v>
      </c>
      <c r="BH88" s="426">
        <f t="shared" si="53"/>
        <v>0</v>
      </c>
      <c r="BI88" s="426">
        <f t="shared" si="53"/>
        <v>0</v>
      </c>
      <c r="BJ88" s="426">
        <f t="shared" si="53"/>
        <v>0</v>
      </c>
      <c r="BK88" s="426">
        <f t="shared" si="53"/>
        <v>0</v>
      </c>
      <c r="BL88" s="426">
        <f t="shared" si="53"/>
        <v>0</v>
      </c>
      <c r="BM88" s="426">
        <f t="shared" si="53"/>
        <v>0</v>
      </c>
      <c r="BN88" s="426">
        <f t="shared" si="53"/>
        <v>0</v>
      </c>
      <c r="BO88" s="426">
        <f t="shared" si="53"/>
        <v>0</v>
      </c>
      <c r="BP88" s="426">
        <f t="shared" si="53"/>
        <v>0</v>
      </c>
      <c r="BQ88" s="426">
        <f t="shared" si="53"/>
        <v>0</v>
      </c>
      <c r="BR88" s="426">
        <f t="shared" si="53"/>
        <v>0</v>
      </c>
      <c r="BS88" s="426">
        <f t="shared" si="53"/>
        <v>0</v>
      </c>
      <c r="BT88" s="426">
        <f t="shared" si="53"/>
        <v>0</v>
      </c>
      <c r="BU88" s="426">
        <f t="shared" si="53"/>
        <v>0</v>
      </c>
      <c r="BV88" s="426">
        <f t="shared" si="53"/>
        <v>0</v>
      </c>
      <c r="BW88" s="426">
        <f t="shared" ref="BW88:DF88" si="54">BW21</f>
        <v>0</v>
      </c>
      <c r="BX88" s="426">
        <f t="shared" si="54"/>
        <v>0</v>
      </c>
      <c r="BY88" s="426">
        <f t="shared" si="54"/>
        <v>0</v>
      </c>
      <c r="BZ88" s="426">
        <f t="shared" si="54"/>
        <v>0</v>
      </c>
      <c r="CA88" s="426">
        <f t="shared" si="54"/>
        <v>0</v>
      </c>
      <c r="CB88" s="426">
        <f t="shared" si="54"/>
        <v>0</v>
      </c>
      <c r="CC88" s="426">
        <f t="shared" si="54"/>
        <v>0</v>
      </c>
      <c r="CD88" s="426">
        <f t="shared" si="54"/>
        <v>0</v>
      </c>
      <c r="CE88" s="426">
        <f t="shared" si="54"/>
        <v>0</v>
      </c>
      <c r="CF88" s="426">
        <f t="shared" si="54"/>
        <v>0</v>
      </c>
      <c r="CG88" s="426">
        <f t="shared" si="54"/>
        <v>0</v>
      </c>
      <c r="CH88" s="426">
        <f t="shared" si="54"/>
        <v>0</v>
      </c>
      <c r="CI88" s="426">
        <f t="shared" si="54"/>
        <v>0</v>
      </c>
      <c r="CJ88" s="426">
        <f t="shared" si="54"/>
        <v>0</v>
      </c>
      <c r="CK88" s="426">
        <f t="shared" si="54"/>
        <v>0</v>
      </c>
      <c r="CL88" s="426">
        <f t="shared" si="54"/>
        <v>0</v>
      </c>
      <c r="CM88" s="426">
        <f t="shared" si="54"/>
        <v>0</v>
      </c>
      <c r="CN88" s="426">
        <f t="shared" si="54"/>
        <v>0</v>
      </c>
      <c r="CO88" s="426">
        <f t="shared" si="54"/>
        <v>0</v>
      </c>
      <c r="CP88" s="426">
        <f t="shared" si="54"/>
        <v>0</v>
      </c>
      <c r="CQ88" s="426">
        <f t="shared" si="54"/>
        <v>0</v>
      </c>
      <c r="CR88" s="426">
        <f t="shared" si="54"/>
        <v>0</v>
      </c>
      <c r="CS88" s="426">
        <f t="shared" si="54"/>
        <v>0</v>
      </c>
      <c r="CT88" s="426">
        <f t="shared" si="54"/>
        <v>0</v>
      </c>
      <c r="CU88" s="426">
        <f t="shared" si="54"/>
        <v>0</v>
      </c>
      <c r="CV88" s="426">
        <f t="shared" si="54"/>
        <v>0</v>
      </c>
      <c r="CW88" s="426">
        <f t="shared" si="54"/>
        <v>0</v>
      </c>
      <c r="CX88" s="426">
        <f t="shared" si="54"/>
        <v>0</v>
      </c>
      <c r="CY88" s="426">
        <f t="shared" si="54"/>
        <v>0</v>
      </c>
      <c r="CZ88" s="426">
        <f t="shared" si="54"/>
        <v>0</v>
      </c>
      <c r="DA88" s="426">
        <f t="shared" si="54"/>
        <v>0</v>
      </c>
      <c r="DB88" s="426">
        <f t="shared" si="54"/>
        <v>0</v>
      </c>
      <c r="DC88" s="426">
        <f t="shared" si="54"/>
        <v>0</v>
      </c>
      <c r="DD88" s="426">
        <f t="shared" si="54"/>
        <v>0</v>
      </c>
      <c r="DE88" s="426">
        <f t="shared" si="54"/>
        <v>0</v>
      </c>
      <c r="DF88" s="426">
        <f t="shared" si="54"/>
        <v>0</v>
      </c>
    </row>
    <row r="89" spans="1:110" ht="27.75" customHeight="1">
      <c r="A89" s="404"/>
      <c r="B89" s="404"/>
      <c r="C89" s="512" t="str">
        <f>Weighting!C55</f>
        <v>QA 3.0</v>
      </c>
      <c r="D89" s="513"/>
      <c r="E89" s="677" t="str">
        <f>Weighting!D55</f>
        <v>QUALITY OF OVERSIGHT AND TESTING</v>
      </c>
      <c r="F89" s="672">
        <f>Weighting!F55</f>
        <v>4</v>
      </c>
      <c r="G89" s="673"/>
      <c r="H89" s="675"/>
      <c r="I89" s="676">
        <f>I28</f>
        <v>0</v>
      </c>
      <c r="J89" s="404"/>
      <c r="K89" s="426">
        <f t="shared" ref="K89:AP89" si="55">K28+K26</f>
        <v>0</v>
      </c>
      <c r="L89" s="426">
        <f t="shared" si="55"/>
        <v>0</v>
      </c>
      <c r="M89" s="426">
        <f t="shared" si="55"/>
        <v>0</v>
      </c>
      <c r="N89" s="426">
        <f t="shared" si="55"/>
        <v>0</v>
      </c>
      <c r="O89" s="426">
        <f t="shared" si="55"/>
        <v>0</v>
      </c>
      <c r="P89" s="426">
        <f t="shared" si="55"/>
        <v>0</v>
      </c>
      <c r="Q89" s="426">
        <f t="shared" si="55"/>
        <v>0</v>
      </c>
      <c r="R89" s="426">
        <f t="shared" si="55"/>
        <v>0</v>
      </c>
      <c r="S89" s="426">
        <f t="shared" si="55"/>
        <v>0</v>
      </c>
      <c r="T89" s="426">
        <f t="shared" si="55"/>
        <v>0</v>
      </c>
      <c r="U89" s="426">
        <f t="shared" si="55"/>
        <v>0</v>
      </c>
      <c r="V89" s="426">
        <f t="shared" si="55"/>
        <v>0</v>
      </c>
      <c r="W89" s="426">
        <f t="shared" si="55"/>
        <v>0</v>
      </c>
      <c r="X89" s="426">
        <f t="shared" si="55"/>
        <v>0</v>
      </c>
      <c r="Y89" s="426">
        <f t="shared" si="55"/>
        <v>0</v>
      </c>
      <c r="Z89" s="426">
        <f t="shared" si="55"/>
        <v>0</v>
      </c>
      <c r="AA89" s="426">
        <f t="shared" si="55"/>
        <v>0</v>
      </c>
      <c r="AB89" s="426">
        <f t="shared" si="55"/>
        <v>0</v>
      </c>
      <c r="AC89" s="426">
        <f t="shared" si="55"/>
        <v>0</v>
      </c>
      <c r="AD89" s="426">
        <f t="shared" si="55"/>
        <v>0</v>
      </c>
      <c r="AE89" s="426">
        <f t="shared" si="55"/>
        <v>0</v>
      </c>
      <c r="AF89" s="426">
        <f t="shared" si="55"/>
        <v>0</v>
      </c>
      <c r="AG89" s="426">
        <f t="shared" si="55"/>
        <v>0</v>
      </c>
      <c r="AH89" s="426">
        <f t="shared" si="55"/>
        <v>0</v>
      </c>
      <c r="AI89" s="426">
        <f t="shared" si="55"/>
        <v>0</v>
      </c>
      <c r="AJ89" s="426">
        <f t="shared" si="55"/>
        <v>0</v>
      </c>
      <c r="AK89" s="426">
        <f t="shared" si="55"/>
        <v>0</v>
      </c>
      <c r="AL89" s="426">
        <f t="shared" si="55"/>
        <v>0</v>
      </c>
      <c r="AM89" s="426">
        <f t="shared" si="55"/>
        <v>0</v>
      </c>
      <c r="AN89" s="426">
        <f t="shared" si="55"/>
        <v>0</v>
      </c>
      <c r="AO89" s="426">
        <f t="shared" si="55"/>
        <v>0</v>
      </c>
      <c r="AP89" s="426">
        <f t="shared" si="55"/>
        <v>0</v>
      </c>
      <c r="AQ89" s="426">
        <f t="shared" ref="AQ89:BV89" si="56">AQ28+AQ26</f>
        <v>0</v>
      </c>
      <c r="AR89" s="426">
        <f t="shared" si="56"/>
        <v>0</v>
      </c>
      <c r="AS89" s="426">
        <f t="shared" si="56"/>
        <v>0</v>
      </c>
      <c r="AT89" s="426">
        <f t="shared" si="56"/>
        <v>0</v>
      </c>
      <c r="AU89" s="426">
        <f t="shared" si="56"/>
        <v>0</v>
      </c>
      <c r="AV89" s="426">
        <f t="shared" si="56"/>
        <v>0</v>
      </c>
      <c r="AW89" s="426">
        <f t="shared" si="56"/>
        <v>0</v>
      </c>
      <c r="AX89" s="426">
        <f t="shared" si="56"/>
        <v>0</v>
      </c>
      <c r="AY89" s="426">
        <f t="shared" si="56"/>
        <v>0</v>
      </c>
      <c r="AZ89" s="426">
        <f t="shared" si="56"/>
        <v>0</v>
      </c>
      <c r="BA89" s="426">
        <f t="shared" si="56"/>
        <v>0</v>
      </c>
      <c r="BB89" s="426">
        <f t="shared" si="56"/>
        <v>0</v>
      </c>
      <c r="BC89" s="426">
        <f t="shared" si="56"/>
        <v>0</v>
      </c>
      <c r="BD89" s="426">
        <f t="shared" si="56"/>
        <v>0</v>
      </c>
      <c r="BE89" s="426">
        <f t="shared" si="56"/>
        <v>0</v>
      </c>
      <c r="BF89" s="426">
        <f t="shared" si="56"/>
        <v>0</v>
      </c>
      <c r="BG89" s="426">
        <f t="shared" si="56"/>
        <v>0</v>
      </c>
      <c r="BH89" s="426">
        <f t="shared" si="56"/>
        <v>0</v>
      </c>
      <c r="BI89" s="426">
        <f t="shared" si="56"/>
        <v>0</v>
      </c>
      <c r="BJ89" s="426">
        <f t="shared" si="56"/>
        <v>0</v>
      </c>
      <c r="BK89" s="426">
        <f t="shared" si="56"/>
        <v>0</v>
      </c>
      <c r="BL89" s="426">
        <f t="shared" si="56"/>
        <v>0</v>
      </c>
      <c r="BM89" s="426">
        <f t="shared" si="56"/>
        <v>0</v>
      </c>
      <c r="BN89" s="426">
        <f t="shared" si="56"/>
        <v>0</v>
      </c>
      <c r="BO89" s="426">
        <f t="shared" si="56"/>
        <v>0</v>
      </c>
      <c r="BP89" s="426">
        <f t="shared" si="56"/>
        <v>0</v>
      </c>
      <c r="BQ89" s="426">
        <f t="shared" si="56"/>
        <v>0</v>
      </c>
      <c r="BR89" s="426">
        <f t="shared" si="56"/>
        <v>0</v>
      </c>
      <c r="BS89" s="426">
        <f t="shared" si="56"/>
        <v>0</v>
      </c>
      <c r="BT89" s="426">
        <f t="shared" si="56"/>
        <v>0</v>
      </c>
      <c r="BU89" s="426">
        <f t="shared" si="56"/>
        <v>0</v>
      </c>
      <c r="BV89" s="426">
        <f t="shared" si="56"/>
        <v>0</v>
      </c>
      <c r="BW89" s="426">
        <f t="shared" ref="BW89:DF89" si="57">BW28+BW26</f>
        <v>0</v>
      </c>
      <c r="BX89" s="426">
        <f t="shared" si="57"/>
        <v>0</v>
      </c>
      <c r="BY89" s="426">
        <f t="shared" si="57"/>
        <v>0</v>
      </c>
      <c r="BZ89" s="426">
        <f t="shared" si="57"/>
        <v>0</v>
      </c>
      <c r="CA89" s="426">
        <f t="shared" si="57"/>
        <v>0</v>
      </c>
      <c r="CB89" s="426">
        <f t="shared" si="57"/>
        <v>0</v>
      </c>
      <c r="CC89" s="426">
        <f t="shared" si="57"/>
        <v>0</v>
      </c>
      <c r="CD89" s="426">
        <f t="shared" si="57"/>
        <v>0</v>
      </c>
      <c r="CE89" s="426">
        <f t="shared" si="57"/>
        <v>0</v>
      </c>
      <c r="CF89" s="426">
        <f t="shared" si="57"/>
        <v>0</v>
      </c>
      <c r="CG89" s="426">
        <f t="shared" si="57"/>
        <v>0</v>
      </c>
      <c r="CH89" s="426">
        <f t="shared" si="57"/>
        <v>0</v>
      </c>
      <c r="CI89" s="426">
        <f t="shared" si="57"/>
        <v>0</v>
      </c>
      <c r="CJ89" s="426">
        <f t="shared" si="57"/>
        <v>0</v>
      </c>
      <c r="CK89" s="426">
        <f t="shared" si="57"/>
        <v>0</v>
      </c>
      <c r="CL89" s="426">
        <f t="shared" si="57"/>
        <v>0</v>
      </c>
      <c r="CM89" s="426">
        <f t="shared" si="57"/>
        <v>0</v>
      </c>
      <c r="CN89" s="426">
        <f t="shared" si="57"/>
        <v>0</v>
      </c>
      <c r="CO89" s="426">
        <f t="shared" si="57"/>
        <v>0</v>
      </c>
      <c r="CP89" s="426">
        <f t="shared" si="57"/>
        <v>0</v>
      </c>
      <c r="CQ89" s="426">
        <f t="shared" si="57"/>
        <v>0</v>
      </c>
      <c r="CR89" s="426">
        <f t="shared" si="57"/>
        <v>0</v>
      </c>
      <c r="CS89" s="426">
        <f t="shared" si="57"/>
        <v>0</v>
      </c>
      <c r="CT89" s="426">
        <f t="shared" si="57"/>
        <v>0</v>
      </c>
      <c r="CU89" s="426">
        <f t="shared" si="57"/>
        <v>0</v>
      </c>
      <c r="CV89" s="426">
        <f t="shared" si="57"/>
        <v>0</v>
      </c>
      <c r="CW89" s="426">
        <f t="shared" si="57"/>
        <v>0</v>
      </c>
      <c r="CX89" s="426">
        <f t="shared" si="57"/>
        <v>0</v>
      </c>
      <c r="CY89" s="426">
        <f t="shared" si="57"/>
        <v>0</v>
      </c>
      <c r="CZ89" s="426">
        <f t="shared" si="57"/>
        <v>0</v>
      </c>
      <c r="DA89" s="426">
        <f t="shared" si="57"/>
        <v>0</v>
      </c>
      <c r="DB89" s="426">
        <f t="shared" si="57"/>
        <v>0</v>
      </c>
      <c r="DC89" s="426">
        <f t="shared" si="57"/>
        <v>0</v>
      </c>
      <c r="DD89" s="426">
        <f t="shared" si="57"/>
        <v>0</v>
      </c>
      <c r="DE89" s="426">
        <f t="shared" si="57"/>
        <v>0</v>
      </c>
      <c r="DF89" s="426">
        <f t="shared" si="57"/>
        <v>0</v>
      </c>
    </row>
    <row r="90" spans="1:110" ht="27.75" customHeight="1">
      <c r="A90" s="404"/>
      <c r="B90" s="404"/>
      <c r="C90" s="517" t="str">
        <f>Weighting!C56</f>
        <v>QA 4.0</v>
      </c>
      <c r="D90" s="518"/>
      <c r="E90" s="671" t="str">
        <f>Weighting!D56</f>
        <v>CONSTRUCTION TEAM SKILLS*</v>
      </c>
      <c r="F90" s="672">
        <f>Weighting!F56</f>
        <v>4</v>
      </c>
      <c r="G90" s="673"/>
      <c r="H90" s="675"/>
      <c r="I90" s="676">
        <f>I38</f>
        <v>0</v>
      </c>
      <c r="J90" s="404"/>
      <c r="K90" s="426">
        <f t="shared" ref="K90:AP90" si="58">K38</f>
        <v>0</v>
      </c>
      <c r="L90" s="426">
        <f t="shared" si="58"/>
        <v>0</v>
      </c>
      <c r="M90" s="426">
        <f t="shared" si="58"/>
        <v>0</v>
      </c>
      <c r="N90" s="426">
        <f t="shared" si="58"/>
        <v>0</v>
      </c>
      <c r="O90" s="426">
        <f t="shared" si="58"/>
        <v>0</v>
      </c>
      <c r="P90" s="426">
        <f t="shared" si="58"/>
        <v>0</v>
      </c>
      <c r="Q90" s="426">
        <f t="shared" si="58"/>
        <v>0</v>
      </c>
      <c r="R90" s="426">
        <f t="shared" si="58"/>
        <v>0</v>
      </c>
      <c r="S90" s="426">
        <f t="shared" si="58"/>
        <v>0</v>
      </c>
      <c r="T90" s="426">
        <f t="shared" si="58"/>
        <v>0</v>
      </c>
      <c r="U90" s="426">
        <f t="shared" si="58"/>
        <v>0</v>
      </c>
      <c r="V90" s="426">
        <f t="shared" si="58"/>
        <v>0</v>
      </c>
      <c r="W90" s="426">
        <f t="shared" si="58"/>
        <v>0</v>
      </c>
      <c r="X90" s="426">
        <f t="shared" si="58"/>
        <v>0</v>
      </c>
      <c r="Y90" s="426">
        <f t="shared" si="58"/>
        <v>0</v>
      </c>
      <c r="Z90" s="426">
        <f t="shared" si="58"/>
        <v>0</v>
      </c>
      <c r="AA90" s="426">
        <f t="shared" si="58"/>
        <v>0</v>
      </c>
      <c r="AB90" s="426">
        <f t="shared" si="58"/>
        <v>0</v>
      </c>
      <c r="AC90" s="426">
        <f t="shared" si="58"/>
        <v>0</v>
      </c>
      <c r="AD90" s="426">
        <f t="shared" si="58"/>
        <v>0</v>
      </c>
      <c r="AE90" s="426">
        <f t="shared" si="58"/>
        <v>0</v>
      </c>
      <c r="AF90" s="426">
        <f t="shared" si="58"/>
        <v>0</v>
      </c>
      <c r="AG90" s="426">
        <f t="shared" si="58"/>
        <v>0</v>
      </c>
      <c r="AH90" s="426">
        <f t="shared" si="58"/>
        <v>0</v>
      </c>
      <c r="AI90" s="426">
        <f t="shared" si="58"/>
        <v>0</v>
      </c>
      <c r="AJ90" s="426">
        <f t="shared" si="58"/>
        <v>0</v>
      </c>
      <c r="AK90" s="426">
        <f t="shared" si="58"/>
        <v>0</v>
      </c>
      <c r="AL90" s="426">
        <f t="shared" si="58"/>
        <v>0</v>
      </c>
      <c r="AM90" s="426">
        <f t="shared" si="58"/>
        <v>0</v>
      </c>
      <c r="AN90" s="426">
        <f t="shared" si="58"/>
        <v>0</v>
      </c>
      <c r="AO90" s="426">
        <f t="shared" si="58"/>
        <v>0</v>
      </c>
      <c r="AP90" s="426">
        <f t="shared" si="58"/>
        <v>0</v>
      </c>
      <c r="AQ90" s="426">
        <f t="shared" ref="AQ90:BV90" si="59">AQ38</f>
        <v>0</v>
      </c>
      <c r="AR90" s="426">
        <f t="shared" si="59"/>
        <v>0</v>
      </c>
      <c r="AS90" s="426">
        <f t="shared" si="59"/>
        <v>0</v>
      </c>
      <c r="AT90" s="426">
        <f t="shared" si="59"/>
        <v>0</v>
      </c>
      <c r="AU90" s="426">
        <f t="shared" si="59"/>
        <v>0</v>
      </c>
      <c r="AV90" s="426">
        <f t="shared" si="59"/>
        <v>0</v>
      </c>
      <c r="AW90" s="426">
        <f t="shared" si="59"/>
        <v>0</v>
      </c>
      <c r="AX90" s="426">
        <f t="shared" si="59"/>
        <v>0</v>
      </c>
      <c r="AY90" s="426">
        <f t="shared" si="59"/>
        <v>0</v>
      </c>
      <c r="AZ90" s="426">
        <f t="shared" si="59"/>
        <v>0</v>
      </c>
      <c r="BA90" s="426">
        <f t="shared" si="59"/>
        <v>0</v>
      </c>
      <c r="BB90" s="426">
        <f t="shared" si="59"/>
        <v>0</v>
      </c>
      <c r="BC90" s="426">
        <f t="shared" si="59"/>
        <v>0</v>
      </c>
      <c r="BD90" s="426">
        <f t="shared" si="59"/>
        <v>0</v>
      </c>
      <c r="BE90" s="426">
        <f t="shared" si="59"/>
        <v>0</v>
      </c>
      <c r="BF90" s="426">
        <f t="shared" si="59"/>
        <v>0</v>
      </c>
      <c r="BG90" s="426">
        <f t="shared" si="59"/>
        <v>0</v>
      </c>
      <c r="BH90" s="426">
        <f t="shared" si="59"/>
        <v>0</v>
      </c>
      <c r="BI90" s="426">
        <f t="shared" si="59"/>
        <v>0</v>
      </c>
      <c r="BJ90" s="426">
        <f t="shared" si="59"/>
        <v>0</v>
      </c>
      <c r="BK90" s="426">
        <f t="shared" si="59"/>
        <v>0</v>
      </c>
      <c r="BL90" s="426">
        <f t="shared" si="59"/>
        <v>0</v>
      </c>
      <c r="BM90" s="426">
        <f t="shared" si="59"/>
        <v>0</v>
      </c>
      <c r="BN90" s="426">
        <f t="shared" si="59"/>
        <v>0</v>
      </c>
      <c r="BO90" s="426">
        <f t="shared" si="59"/>
        <v>0</v>
      </c>
      <c r="BP90" s="426">
        <f t="shared" si="59"/>
        <v>0</v>
      </c>
      <c r="BQ90" s="426">
        <f t="shared" si="59"/>
        <v>0</v>
      </c>
      <c r="BR90" s="426">
        <f t="shared" si="59"/>
        <v>0</v>
      </c>
      <c r="BS90" s="426">
        <f t="shared" si="59"/>
        <v>0</v>
      </c>
      <c r="BT90" s="426">
        <f t="shared" si="59"/>
        <v>0</v>
      </c>
      <c r="BU90" s="426">
        <f t="shared" si="59"/>
        <v>0</v>
      </c>
      <c r="BV90" s="426">
        <f t="shared" si="59"/>
        <v>0</v>
      </c>
      <c r="BW90" s="426">
        <f t="shared" ref="BW90:DF90" si="60">BW38</f>
        <v>0</v>
      </c>
      <c r="BX90" s="426">
        <f t="shared" si="60"/>
        <v>0</v>
      </c>
      <c r="BY90" s="426">
        <f t="shared" si="60"/>
        <v>0</v>
      </c>
      <c r="BZ90" s="426">
        <f t="shared" si="60"/>
        <v>0</v>
      </c>
      <c r="CA90" s="426">
        <f t="shared" si="60"/>
        <v>0</v>
      </c>
      <c r="CB90" s="426">
        <f t="shared" si="60"/>
        <v>0</v>
      </c>
      <c r="CC90" s="426">
        <f t="shared" si="60"/>
        <v>0</v>
      </c>
      <c r="CD90" s="426">
        <f t="shared" si="60"/>
        <v>0</v>
      </c>
      <c r="CE90" s="426">
        <f t="shared" si="60"/>
        <v>0</v>
      </c>
      <c r="CF90" s="426">
        <f t="shared" si="60"/>
        <v>0</v>
      </c>
      <c r="CG90" s="426">
        <f t="shared" si="60"/>
        <v>0</v>
      </c>
      <c r="CH90" s="426">
        <f t="shared" si="60"/>
        <v>0</v>
      </c>
      <c r="CI90" s="426">
        <f t="shared" si="60"/>
        <v>0</v>
      </c>
      <c r="CJ90" s="426">
        <f t="shared" si="60"/>
        <v>0</v>
      </c>
      <c r="CK90" s="426">
        <f t="shared" si="60"/>
        <v>0</v>
      </c>
      <c r="CL90" s="426">
        <f t="shared" si="60"/>
        <v>0</v>
      </c>
      <c r="CM90" s="426">
        <f t="shared" si="60"/>
        <v>0</v>
      </c>
      <c r="CN90" s="426">
        <f t="shared" si="60"/>
        <v>0</v>
      </c>
      <c r="CO90" s="426">
        <f t="shared" si="60"/>
        <v>0</v>
      </c>
      <c r="CP90" s="426">
        <f t="shared" si="60"/>
        <v>0</v>
      </c>
      <c r="CQ90" s="426">
        <f t="shared" si="60"/>
        <v>0</v>
      </c>
      <c r="CR90" s="426">
        <f t="shared" si="60"/>
        <v>0</v>
      </c>
      <c r="CS90" s="426">
        <f t="shared" si="60"/>
        <v>0</v>
      </c>
      <c r="CT90" s="426">
        <f t="shared" si="60"/>
        <v>0</v>
      </c>
      <c r="CU90" s="426">
        <f t="shared" si="60"/>
        <v>0</v>
      </c>
      <c r="CV90" s="426">
        <f t="shared" si="60"/>
        <v>0</v>
      </c>
      <c r="CW90" s="426">
        <f t="shared" si="60"/>
        <v>0</v>
      </c>
      <c r="CX90" s="426">
        <f t="shared" si="60"/>
        <v>0</v>
      </c>
      <c r="CY90" s="426">
        <f t="shared" si="60"/>
        <v>0</v>
      </c>
      <c r="CZ90" s="426">
        <f t="shared" si="60"/>
        <v>0</v>
      </c>
      <c r="DA90" s="426">
        <f t="shared" si="60"/>
        <v>0</v>
      </c>
      <c r="DB90" s="426">
        <f t="shared" si="60"/>
        <v>0</v>
      </c>
      <c r="DC90" s="426">
        <f t="shared" si="60"/>
        <v>0</v>
      </c>
      <c r="DD90" s="426">
        <f t="shared" si="60"/>
        <v>0</v>
      </c>
      <c r="DE90" s="426">
        <f t="shared" si="60"/>
        <v>0</v>
      </c>
      <c r="DF90" s="426">
        <f t="shared" si="60"/>
        <v>0</v>
      </c>
    </row>
    <row r="91" spans="1:110" ht="27.75" hidden="1" customHeight="1" thickBot="1">
      <c r="A91" s="404"/>
      <c r="B91" s="404"/>
      <c r="C91" s="517" t="e">
        <f>Weighting!#REF!</f>
        <v>#REF!</v>
      </c>
      <c r="D91" s="518"/>
      <c r="E91" s="671" t="e">
        <f>Weighting!#REF!</f>
        <v>#REF!</v>
      </c>
      <c r="F91" s="672"/>
      <c r="G91" s="673"/>
      <c r="H91" s="675"/>
      <c r="I91" s="676"/>
      <c r="J91" s="404"/>
      <c r="K91" s="426"/>
      <c r="L91" s="426"/>
      <c r="M91" s="426"/>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c r="AK91" s="426"/>
      <c r="AL91" s="426"/>
      <c r="AM91" s="426"/>
      <c r="AN91" s="426"/>
      <c r="AO91" s="426"/>
      <c r="AP91" s="426"/>
      <c r="AQ91" s="426"/>
      <c r="AR91" s="426"/>
      <c r="AS91" s="426"/>
      <c r="AT91" s="426"/>
      <c r="AU91" s="426"/>
      <c r="AV91" s="426"/>
      <c r="AW91" s="426"/>
      <c r="AX91" s="426"/>
      <c r="AY91" s="426"/>
      <c r="AZ91" s="426"/>
      <c r="BA91" s="426"/>
      <c r="BB91" s="426"/>
      <c r="BC91" s="426"/>
      <c r="BD91" s="426"/>
      <c r="BE91" s="426"/>
      <c r="BF91" s="426"/>
      <c r="BG91" s="426"/>
      <c r="BH91" s="426"/>
      <c r="BI91" s="426"/>
      <c r="BJ91" s="426"/>
      <c r="BK91" s="426"/>
      <c r="BL91" s="426"/>
      <c r="BM91" s="426"/>
      <c r="BN91" s="426"/>
      <c r="BO91" s="426"/>
      <c r="BP91" s="426"/>
      <c r="BQ91" s="426"/>
      <c r="BR91" s="426"/>
      <c r="BS91" s="426"/>
      <c r="BT91" s="426"/>
      <c r="BU91" s="426"/>
      <c r="BV91" s="426"/>
      <c r="BW91" s="426"/>
      <c r="BX91" s="426"/>
      <c r="BY91" s="426"/>
      <c r="BZ91" s="426"/>
      <c r="CA91" s="426"/>
      <c r="CB91" s="426"/>
      <c r="CC91" s="426"/>
      <c r="CD91" s="426"/>
      <c r="CE91" s="426"/>
      <c r="CF91" s="426"/>
      <c r="CG91" s="426"/>
      <c r="CH91" s="426"/>
      <c r="CI91" s="426"/>
      <c r="CJ91" s="426"/>
      <c r="CK91" s="426"/>
      <c r="CL91" s="426"/>
      <c r="CM91" s="426"/>
      <c r="CN91" s="426"/>
      <c r="CO91" s="426"/>
      <c r="CP91" s="426"/>
      <c r="CQ91" s="426"/>
      <c r="CR91" s="426"/>
      <c r="CS91" s="426"/>
      <c r="CT91" s="426"/>
      <c r="CU91" s="426"/>
      <c r="CV91" s="426"/>
      <c r="CW91" s="426"/>
      <c r="CX91" s="426"/>
      <c r="CY91" s="426"/>
      <c r="CZ91" s="426"/>
      <c r="DA91" s="426"/>
      <c r="DB91" s="426"/>
      <c r="DC91" s="426"/>
      <c r="DD91" s="426"/>
      <c r="DE91" s="426"/>
      <c r="DF91" s="426"/>
    </row>
    <row r="92" spans="1:110" ht="27.75" customHeight="1">
      <c r="A92" s="404"/>
      <c r="B92" s="404"/>
      <c r="C92" s="517" t="str">
        <f>Weighting!C57</f>
        <v>QA 5.1</v>
      </c>
      <c r="D92" s="518"/>
      <c r="E92" s="671" t="str">
        <f>Weighting!D57</f>
        <v>DESIGN TEAM SKILLS*</v>
      </c>
      <c r="F92" s="672">
        <f>Weighting!F57</f>
        <v>4</v>
      </c>
      <c r="G92" s="673"/>
      <c r="H92" s="675"/>
      <c r="I92" s="676">
        <f>J50</f>
        <v>0</v>
      </c>
      <c r="J92" s="404"/>
      <c r="K92" s="426">
        <f t="shared" ref="K92:AP92" si="61">K50</f>
        <v>0</v>
      </c>
      <c r="L92" s="426">
        <f t="shared" si="61"/>
        <v>0</v>
      </c>
      <c r="M92" s="426">
        <f t="shared" si="61"/>
        <v>0</v>
      </c>
      <c r="N92" s="426">
        <f t="shared" si="61"/>
        <v>0</v>
      </c>
      <c r="O92" s="426">
        <f t="shared" si="61"/>
        <v>0</v>
      </c>
      <c r="P92" s="426">
        <f t="shared" si="61"/>
        <v>0</v>
      </c>
      <c r="Q92" s="426">
        <f t="shared" si="61"/>
        <v>0</v>
      </c>
      <c r="R92" s="426">
        <f t="shared" si="61"/>
        <v>0</v>
      </c>
      <c r="S92" s="426">
        <f t="shared" si="61"/>
        <v>0</v>
      </c>
      <c r="T92" s="426">
        <f t="shared" si="61"/>
        <v>0</v>
      </c>
      <c r="U92" s="426">
        <f t="shared" si="61"/>
        <v>0</v>
      </c>
      <c r="V92" s="426">
        <f t="shared" si="61"/>
        <v>0</v>
      </c>
      <c r="W92" s="426">
        <f t="shared" si="61"/>
        <v>0</v>
      </c>
      <c r="X92" s="426">
        <f t="shared" si="61"/>
        <v>0</v>
      </c>
      <c r="Y92" s="426">
        <f t="shared" si="61"/>
        <v>0</v>
      </c>
      <c r="Z92" s="426">
        <f t="shared" si="61"/>
        <v>0</v>
      </c>
      <c r="AA92" s="426">
        <f t="shared" si="61"/>
        <v>0</v>
      </c>
      <c r="AB92" s="426">
        <f t="shared" si="61"/>
        <v>0</v>
      </c>
      <c r="AC92" s="426">
        <f t="shared" si="61"/>
        <v>0</v>
      </c>
      <c r="AD92" s="426">
        <f t="shared" si="61"/>
        <v>0</v>
      </c>
      <c r="AE92" s="426">
        <f t="shared" si="61"/>
        <v>0</v>
      </c>
      <c r="AF92" s="426">
        <f t="shared" si="61"/>
        <v>0</v>
      </c>
      <c r="AG92" s="426">
        <f t="shared" si="61"/>
        <v>0</v>
      </c>
      <c r="AH92" s="426">
        <f t="shared" si="61"/>
        <v>0</v>
      </c>
      <c r="AI92" s="426">
        <f t="shared" si="61"/>
        <v>0</v>
      </c>
      <c r="AJ92" s="426">
        <f t="shared" si="61"/>
        <v>0</v>
      </c>
      <c r="AK92" s="426">
        <f t="shared" si="61"/>
        <v>0</v>
      </c>
      <c r="AL92" s="426">
        <f t="shared" si="61"/>
        <v>0</v>
      </c>
      <c r="AM92" s="426">
        <f t="shared" si="61"/>
        <v>0</v>
      </c>
      <c r="AN92" s="426">
        <f t="shared" si="61"/>
        <v>0</v>
      </c>
      <c r="AO92" s="426">
        <f t="shared" si="61"/>
        <v>0</v>
      </c>
      <c r="AP92" s="426">
        <f t="shared" si="61"/>
        <v>0</v>
      </c>
      <c r="AQ92" s="426">
        <f t="shared" ref="AQ92:BV92" si="62">AQ50</f>
        <v>0</v>
      </c>
      <c r="AR92" s="426">
        <f t="shared" si="62"/>
        <v>0</v>
      </c>
      <c r="AS92" s="426">
        <f t="shared" si="62"/>
        <v>0</v>
      </c>
      <c r="AT92" s="426">
        <f t="shared" si="62"/>
        <v>0</v>
      </c>
      <c r="AU92" s="426">
        <f t="shared" si="62"/>
        <v>0</v>
      </c>
      <c r="AV92" s="426">
        <f t="shared" si="62"/>
        <v>0</v>
      </c>
      <c r="AW92" s="426">
        <f t="shared" si="62"/>
        <v>0</v>
      </c>
      <c r="AX92" s="426">
        <f t="shared" si="62"/>
        <v>0</v>
      </c>
      <c r="AY92" s="426">
        <f t="shared" si="62"/>
        <v>0</v>
      </c>
      <c r="AZ92" s="426">
        <f t="shared" si="62"/>
        <v>0</v>
      </c>
      <c r="BA92" s="426">
        <f t="shared" si="62"/>
        <v>0</v>
      </c>
      <c r="BB92" s="426">
        <f t="shared" si="62"/>
        <v>0</v>
      </c>
      <c r="BC92" s="426">
        <f t="shared" si="62"/>
        <v>0</v>
      </c>
      <c r="BD92" s="426">
        <f t="shared" si="62"/>
        <v>0</v>
      </c>
      <c r="BE92" s="426">
        <f t="shared" si="62"/>
        <v>0</v>
      </c>
      <c r="BF92" s="426">
        <f t="shared" si="62"/>
        <v>0</v>
      </c>
      <c r="BG92" s="426">
        <f t="shared" si="62"/>
        <v>0</v>
      </c>
      <c r="BH92" s="426">
        <f t="shared" si="62"/>
        <v>0</v>
      </c>
      <c r="BI92" s="426">
        <f t="shared" si="62"/>
        <v>0</v>
      </c>
      <c r="BJ92" s="426">
        <f t="shared" si="62"/>
        <v>0</v>
      </c>
      <c r="BK92" s="426">
        <f t="shared" si="62"/>
        <v>0</v>
      </c>
      <c r="BL92" s="426">
        <f t="shared" si="62"/>
        <v>0</v>
      </c>
      <c r="BM92" s="426">
        <f t="shared" si="62"/>
        <v>0</v>
      </c>
      <c r="BN92" s="426">
        <f t="shared" si="62"/>
        <v>0</v>
      </c>
      <c r="BO92" s="426">
        <f t="shared" si="62"/>
        <v>0</v>
      </c>
      <c r="BP92" s="426">
        <f t="shared" si="62"/>
        <v>0</v>
      </c>
      <c r="BQ92" s="426">
        <f t="shared" si="62"/>
        <v>0</v>
      </c>
      <c r="BR92" s="426">
        <f t="shared" si="62"/>
        <v>0</v>
      </c>
      <c r="BS92" s="426">
        <f t="shared" si="62"/>
        <v>0</v>
      </c>
      <c r="BT92" s="426">
        <f t="shared" si="62"/>
        <v>0</v>
      </c>
      <c r="BU92" s="426">
        <f t="shared" si="62"/>
        <v>0</v>
      </c>
      <c r="BV92" s="426">
        <f t="shared" si="62"/>
        <v>0</v>
      </c>
      <c r="BW92" s="426">
        <f t="shared" ref="BW92:DF92" si="63">BW50</f>
        <v>0</v>
      </c>
      <c r="BX92" s="426">
        <f t="shared" si="63"/>
        <v>0</v>
      </c>
      <c r="BY92" s="426">
        <f t="shared" si="63"/>
        <v>0</v>
      </c>
      <c r="BZ92" s="426">
        <f t="shared" si="63"/>
        <v>0</v>
      </c>
      <c r="CA92" s="426">
        <f t="shared" si="63"/>
        <v>0</v>
      </c>
      <c r="CB92" s="426">
        <f t="shared" si="63"/>
        <v>0</v>
      </c>
      <c r="CC92" s="426">
        <f t="shared" si="63"/>
        <v>0</v>
      </c>
      <c r="CD92" s="426">
        <f t="shared" si="63"/>
        <v>0</v>
      </c>
      <c r="CE92" s="426">
        <f t="shared" si="63"/>
        <v>0</v>
      </c>
      <c r="CF92" s="426">
        <f t="shared" si="63"/>
        <v>0</v>
      </c>
      <c r="CG92" s="426">
        <f t="shared" si="63"/>
        <v>0</v>
      </c>
      <c r="CH92" s="426">
        <f t="shared" si="63"/>
        <v>0</v>
      </c>
      <c r="CI92" s="426">
        <f t="shared" si="63"/>
        <v>0</v>
      </c>
      <c r="CJ92" s="426">
        <f t="shared" si="63"/>
        <v>0</v>
      </c>
      <c r="CK92" s="426">
        <f t="shared" si="63"/>
        <v>0</v>
      </c>
      <c r="CL92" s="426">
        <f t="shared" si="63"/>
        <v>0</v>
      </c>
      <c r="CM92" s="426">
        <f t="shared" si="63"/>
        <v>0</v>
      </c>
      <c r="CN92" s="426">
        <f t="shared" si="63"/>
        <v>0</v>
      </c>
      <c r="CO92" s="426">
        <f t="shared" si="63"/>
        <v>0</v>
      </c>
      <c r="CP92" s="426">
        <f t="shared" si="63"/>
        <v>0</v>
      </c>
      <c r="CQ92" s="426">
        <f t="shared" si="63"/>
        <v>0</v>
      </c>
      <c r="CR92" s="426">
        <f t="shared" si="63"/>
        <v>0</v>
      </c>
      <c r="CS92" s="426">
        <f t="shared" si="63"/>
        <v>0</v>
      </c>
      <c r="CT92" s="426">
        <f t="shared" si="63"/>
        <v>0</v>
      </c>
      <c r="CU92" s="426">
        <f t="shared" si="63"/>
        <v>0</v>
      </c>
      <c r="CV92" s="426">
        <f t="shared" si="63"/>
        <v>0</v>
      </c>
      <c r="CW92" s="426">
        <f t="shared" si="63"/>
        <v>0</v>
      </c>
      <c r="CX92" s="426">
        <f t="shared" si="63"/>
        <v>0</v>
      </c>
      <c r="CY92" s="426">
        <f t="shared" si="63"/>
        <v>0</v>
      </c>
      <c r="CZ92" s="426">
        <f t="shared" si="63"/>
        <v>0</v>
      </c>
      <c r="DA92" s="426">
        <f t="shared" si="63"/>
        <v>0</v>
      </c>
      <c r="DB92" s="426">
        <f t="shared" si="63"/>
        <v>0</v>
      </c>
      <c r="DC92" s="426">
        <f t="shared" si="63"/>
        <v>0</v>
      </c>
      <c r="DD92" s="426">
        <f t="shared" si="63"/>
        <v>0</v>
      </c>
      <c r="DE92" s="426">
        <f t="shared" si="63"/>
        <v>0</v>
      </c>
      <c r="DF92" s="426">
        <f t="shared" si="63"/>
        <v>0</v>
      </c>
    </row>
    <row r="93" spans="1:110" ht="27.75" customHeight="1">
      <c r="A93" s="404"/>
      <c r="B93" s="404"/>
      <c r="C93" s="512" t="str">
        <f>Weighting!C58</f>
        <v>QA 5.2</v>
      </c>
      <c r="D93" s="513"/>
      <c r="E93" s="677" t="str">
        <f>Weighting!D58</f>
        <v>DESIGN TEAM PLANNING</v>
      </c>
      <c r="F93" s="672">
        <f>Weighting!F58</f>
        <v>1</v>
      </c>
      <c r="G93" s="673"/>
      <c r="H93" s="675"/>
      <c r="I93" s="676">
        <f>I53</f>
        <v>0</v>
      </c>
      <c r="J93" s="404"/>
      <c r="K93" s="426">
        <f>K53</f>
        <v>0</v>
      </c>
      <c r="L93" s="426">
        <f t="shared" ref="L93:BW93" si="64">L53</f>
        <v>0</v>
      </c>
      <c r="M93" s="426">
        <f t="shared" si="64"/>
        <v>0</v>
      </c>
      <c r="N93" s="426">
        <f t="shared" si="64"/>
        <v>0</v>
      </c>
      <c r="O93" s="426">
        <f t="shared" si="64"/>
        <v>0</v>
      </c>
      <c r="P93" s="426">
        <f t="shared" si="64"/>
        <v>0</v>
      </c>
      <c r="Q93" s="426">
        <f t="shared" si="64"/>
        <v>0</v>
      </c>
      <c r="R93" s="426">
        <f t="shared" si="64"/>
        <v>0</v>
      </c>
      <c r="S93" s="426">
        <f t="shared" si="64"/>
        <v>0</v>
      </c>
      <c r="T93" s="426">
        <f t="shared" si="64"/>
        <v>0</v>
      </c>
      <c r="U93" s="426">
        <f t="shared" si="64"/>
        <v>0</v>
      </c>
      <c r="V93" s="426">
        <f t="shared" si="64"/>
        <v>0</v>
      </c>
      <c r="W93" s="426">
        <f t="shared" si="64"/>
        <v>0</v>
      </c>
      <c r="X93" s="426">
        <f t="shared" si="64"/>
        <v>0</v>
      </c>
      <c r="Y93" s="426">
        <f t="shared" si="64"/>
        <v>0</v>
      </c>
      <c r="Z93" s="426">
        <f t="shared" si="64"/>
        <v>0</v>
      </c>
      <c r="AA93" s="426">
        <f t="shared" si="64"/>
        <v>0</v>
      </c>
      <c r="AB93" s="426">
        <f t="shared" si="64"/>
        <v>0</v>
      </c>
      <c r="AC93" s="426">
        <f t="shared" si="64"/>
        <v>0</v>
      </c>
      <c r="AD93" s="426">
        <f t="shared" si="64"/>
        <v>0</v>
      </c>
      <c r="AE93" s="426">
        <f t="shared" si="64"/>
        <v>0</v>
      </c>
      <c r="AF93" s="426">
        <f t="shared" si="64"/>
        <v>0</v>
      </c>
      <c r="AG93" s="426">
        <f t="shared" si="64"/>
        <v>0</v>
      </c>
      <c r="AH93" s="426">
        <f t="shared" si="64"/>
        <v>0</v>
      </c>
      <c r="AI93" s="426">
        <f t="shared" si="64"/>
        <v>0</v>
      </c>
      <c r="AJ93" s="426">
        <f t="shared" si="64"/>
        <v>0</v>
      </c>
      <c r="AK93" s="426">
        <f t="shared" si="64"/>
        <v>0</v>
      </c>
      <c r="AL93" s="426">
        <f t="shared" si="64"/>
        <v>0</v>
      </c>
      <c r="AM93" s="426">
        <f t="shared" si="64"/>
        <v>0</v>
      </c>
      <c r="AN93" s="426">
        <f t="shared" si="64"/>
        <v>0</v>
      </c>
      <c r="AO93" s="426">
        <f t="shared" si="64"/>
        <v>0</v>
      </c>
      <c r="AP93" s="426">
        <f t="shared" si="64"/>
        <v>0</v>
      </c>
      <c r="AQ93" s="426">
        <f t="shared" si="64"/>
        <v>0</v>
      </c>
      <c r="AR93" s="426">
        <f t="shared" si="64"/>
        <v>0</v>
      </c>
      <c r="AS93" s="426">
        <f t="shared" si="64"/>
        <v>0</v>
      </c>
      <c r="AT93" s="426">
        <f t="shared" si="64"/>
        <v>0</v>
      </c>
      <c r="AU93" s="426">
        <f t="shared" si="64"/>
        <v>0</v>
      </c>
      <c r="AV93" s="426">
        <f t="shared" si="64"/>
        <v>0</v>
      </c>
      <c r="AW93" s="426">
        <f t="shared" si="64"/>
        <v>0</v>
      </c>
      <c r="AX93" s="426">
        <f t="shared" si="64"/>
        <v>0</v>
      </c>
      <c r="AY93" s="426">
        <f t="shared" si="64"/>
        <v>0</v>
      </c>
      <c r="AZ93" s="426">
        <f t="shared" si="64"/>
        <v>0</v>
      </c>
      <c r="BA93" s="426">
        <f t="shared" si="64"/>
        <v>0</v>
      </c>
      <c r="BB93" s="426">
        <f t="shared" si="64"/>
        <v>0</v>
      </c>
      <c r="BC93" s="426">
        <f t="shared" si="64"/>
        <v>0</v>
      </c>
      <c r="BD93" s="426">
        <f t="shared" si="64"/>
        <v>0</v>
      </c>
      <c r="BE93" s="426">
        <f t="shared" si="64"/>
        <v>0</v>
      </c>
      <c r="BF93" s="426">
        <f t="shared" si="64"/>
        <v>0</v>
      </c>
      <c r="BG93" s="426">
        <f t="shared" si="64"/>
        <v>0</v>
      </c>
      <c r="BH93" s="426">
        <f t="shared" si="64"/>
        <v>0</v>
      </c>
      <c r="BI93" s="426">
        <f t="shared" si="64"/>
        <v>0</v>
      </c>
      <c r="BJ93" s="426">
        <f t="shared" si="64"/>
        <v>0</v>
      </c>
      <c r="BK93" s="426">
        <f t="shared" si="64"/>
        <v>0</v>
      </c>
      <c r="BL93" s="426">
        <f t="shared" si="64"/>
        <v>0</v>
      </c>
      <c r="BM93" s="426">
        <f t="shared" si="64"/>
        <v>0</v>
      </c>
      <c r="BN93" s="426">
        <f t="shared" si="64"/>
        <v>0</v>
      </c>
      <c r="BO93" s="426">
        <f t="shared" si="64"/>
        <v>0</v>
      </c>
      <c r="BP93" s="426">
        <f t="shared" si="64"/>
        <v>0</v>
      </c>
      <c r="BQ93" s="426">
        <f t="shared" si="64"/>
        <v>0</v>
      </c>
      <c r="BR93" s="426">
        <f t="shared" si="64"/>
        <v>0</v>
      </c>
      <c r="BS93" s="426">
        <f t="shared" si="64"/>
        <v>0</v>
      </c>
      <c r="BT93" s="426">
        <f t="shared" si="64"/>
        <v>0</v>
      </c>
      <c r="BU93" s="426">
        <f t="shared" si="64"/>
        <v>0</v>
      </c>
      <c r="BV93" s="426">
        <f t="shared" si="64"/>
        <v>0</v>
      </c>
      <c r="BW93" s="426">
        <f t="shared" si="64"/>
        <v>0</v>
      </c>
      <c r="BX93" s="426">
        <f t="shared" ref="BX93:DF93" si="65">BX53</f>
        <v>0</v>
      </c>
      <c r="BY93" s="426">
        <f t="shared" si="65"/>
        <v>0</v>
      </c>
      <c r="BZ93" s="426">
        <f t="shared" si="65"/>
        <v>0</v>
      </c>
      <c r="CA93" s="426">
        <f t="shared" si="65"/>
        <v>0</v>
      </c>
      <c r="CB93" s="426">
        <f t="shared" si="65"/>
        <v>0</v>
      </c>
      <c r="CC93" s="426">
        <f t="shared" si="65"/>
        <v>0</v>
      </c>
      <c r="CD93" s="426">
        <f t="shared" si="65"/>
        <v>0</v>
      </c>
      <c r="CE93" s="426">
        <f t="shared" si="65"/>
        <v>0</v>
      </c>
      <c r="CF93" s="426">
        <f t="shared" si="65"/>
        <v>0</v>
      </c>
      <c r="CG93" s="426">
        <f t="shared" si="65"/>
        <v>0</v>
      </c>
      <c r="CH93" s="426">
        <f t="shared" si="65"/>
        <v>0</v>
      </c>
      <c r="CI93" s="426">
        <f t="shared" si="65"/>
        <v>0</v>
      </c>
      <c r="CJ93" s="426">
        <f t="shared" si="65"/>
        <v>0</v>
      </c>
      <c r="CK93" s="426">
        <f t="shared" si="65"/>
        <v>0</v>
      </c>
      <c r="CL93" s="426">
        <f t="shared" si="65"/>
        <v>0</v>
      </c>
      <c r="CM93" s="426">
        <f t="shared" si="65"/>
        <v>0</v>
      </c>
      <c r="CN93" s="426">
        <f t="shared" si="65"/>
        <v>0</v>
      </c>
      <c r="CO93" s="426">
        <f t="shared" si="65"/>
        <v>0</v>
      </c>
      <c r="CP93" s="426">
        <f t="shared" si="65"/>
        <v>0</v>
      </c>
      <c r="CQ93" s="426">
        <f t="shared" si="65"/>
        <v>0</v>
      </c>
      <c r="CR93" s="426">
        <f t="shared" si="65"/>
        <v>0</v>
      </c>
      <c r="CS93" s="426">
        <f t="shared" si="65"/>
        <v>0</v>
      </c>
      <c r="CT93" s="426">
        <f t="shared" si="65"/>
        <v>0</v>
      </c>
      <c r="CU93" s="426">
        <f t="shared" si="65"/>
        <v>0</v>
      </c>
      <c r="CV93" s="426">
        <f t="shared" si="65"/>
        <v>0</v>
      </c>
      <c r="CW93" s="426">
        <f t="shared" si="65"/>
        <v>0</v>
      </c>
      <c r="CX93" s="426">
        <f t="shared" si="65"/>
        <v>0</v>
      </c>
      <c r="CY93" s="426">
        <f t="shared" si="65"/>
        <v>0</v>
      </c>
      <c r="CZ93" s="426">
        <f t="shared" si="65"/>
        <v>0</v>
      </c>
      <c r="DA93" s="426">
        <f t="shared" si="65"/>
        <v>0</v>
      </c>
      <c r="DB93" s="426">
        <f t="shared" si="65"/>
        <v>0</v>
      </c>
      <c r="DC93" s="426">
        <f t="shared" si="65"/>
        <v>0</v>
      </c>
      <c r="DD93" s="426">
        <f t="shared" si="65"/>
        <v>0</v>
      </c>
      <c r="DE93" s="426">
        <f t="shared" si="65"/>
        <v>0</v>
      </c>
      <c r="DF93" s="426">
        <f t="shared" si="65"/>
        <v>0</v>
      </c>
    </row>
    <row r="94" spans="1:110" ht="27.75" customHeight="1">
      <c r="A94" s="404"/>
      <c r="B94" s="678" t="b">
        <f>IF(B95="SORRY","MUST COMPLY WITH B. REG.!")</f>
        <v>0</v>
      </c>
      <c r="C94" s="512" t="str">
        <f>Weighting!C59</f>
        <v>QA 6.0</v>
      </c>
      <c r="D94" s="513"/>
      <c r="E94" s="677" t="str">
        <f>Weighting!D59</f>
        <v>COMMISSIONING OF SERVICES</v>
      </c>
      <c r="F94" s="672">
        <f>Weighting!F59</f>
        <v>4</v>
      </c>
      <c r="G94" s="673"/>
      <c r="H94" s="675"/>
      <c r="I94" s="676">
        <f>I59</f>
        <v>0</v>
      </c>
      <c r="J94" s="404"/>
      <c r="K94" s="426">
        <f>K59</f>
        <v>0</v>
      </c>
      <c r="L94" s="426">
        <f t="shared" ref="L94:BW94" si="66">L59</f>
        <v>0</v>
      </c>
      <c r="M94" s="426">
        <f t="shared" si="66"/>
        <v>0</v>
      </c>
      <c r="N94" s="426">
        <f t="shared" si="66"/>
        <v>0</v>
      </c>
      <c r="O94" s="426">
        <f t="shared" si="66"/>
        <v>0</v>
      </c>
      <c r="P94" s="426">
        <f t="shared" si="66"/>
        <v>0</v>
      </c>
      <c r="Q94" s="426">
        <f t="shared" si="66"/>
        <v>0</v>
      </c>
      <c r="R94" s="426">
        <f t="shared" si="66"/>
        <v>0</v>
      </c>
      <c r="S94" s="426">
        <f t="shared" si="66"/>
        <v>0</v>
      </c>
      <c r="T94" s="426">
        <f t="shared" si="66"/>
        <v>0</v>
      </c>
      <c r="U94" s="426">
        <f t="shared" si="66"/>
        <v>0</v>
      </c>
      <c r="V94" s="426">
        <f t="shared" si="66"/>
        <v>0</v>
      </c>
      <c r="W94" s="426">
        <f t="shared" si="66"/>
        <v>0</v>
      </c>
      <c r="X94" s="426">
        <f t="shared" si="66"/>
        <v>0</v>
      </c>
      <c r="Y94" s="426">
        <f t="shared" si="66"/>
        <v>0</v>
      </c>
      <c r="Z94" s="426">
        <f t="shared" si="66"/>
        <v>0</v>
      </c>
      <c r="AA94" s="426">
        <f t="shared" si="66"/>
        <v>0</v>
      </c>
      <c r="AB94" s="426">
        <f t="shared" si="66"/>
        <v>0</v>
      </c>
      <c r="AC94" s="426">
        <f t="shared" si="66"/>
        <v>0</v>
      </c>
      <c r="AD94" s="426">
        <f t="shared" si="66"/>
        <v>0</v>
      </c>
      <c r="AE94" s="426">
        <f t="shared" si="66"/>
        <v>0</v>
      </c>
      <c r="AF94" s="426">
        <f t="shared" si="66"/>
        <v>0</v>
      </c>
      <c r="AG94" s="426">
        <f t="shared" si="66"/>
        <v>0</v>
      </c>
      <c r="AH94" s="426">
        <f t="shared" si="66"/>
        <v>0</v>
      </c>
      <c r="AI94" s="426">
        <f t="shared" si="66"/>
        <v>0</v>
      </c>
      <c r="AJ94" s="426">
        <f t="shared" si="66"/>
        <v>0</v>
      </c>
      <c r="AK94" s="426">
        <f t="shared" si="66"/>
        <v>0</v>
      </c>
      <c r="AL94" s="426">
        <f t="shared" si="66"/>
        <v>0</v>
      </c>
      <c r="AM94" s="426">
        <f t="shared" si="66"/>
        <v>0</v>
      </c>
      <c r="AN94" s="426">
        <f t="shared" si="66"/>
        <v>0</v>
      </c>
      <c r="AO94" s="426">
        <f t="shared" si="66"/>
        <v>0</v>
      </c>
      <c r="AP94" s="426">
        <f t="shared" si="66"/>
        <v>0</v>
      </c>
      <c r="AQ94" s="426">
        <f t="shared" si="66"/>
        <v>0</v>
      </c>
      <c r="AR94" s="426">
        <f t="shared" si="66"/>
        <v>0</v>
      </c>
      <c r="AS94" s="426">
        <f t="shared" si="66"/>
        <v>0</v>
      </c>
      <c r="AT94" s="426">
        <f t="shared" si="66"/>
        <v>0</v>
      </c>
      <c r="AU94" s="426">
        <f t="shared" si="66"/>
        <v>0</v>
      </c>
      <c r="AV94" s="426">
        <f t="shared" si="66"/>
        <v>0</v>
      </c>
      <c r="AW94" s="426">
        <f t="shared" si="66"/>
        <v>0</v>
      </c>
      <c r="AX94" s="426">
        <f t="shared" si="66"/>
        <v>0</v>
      </c>
      <c r="AY94" s="426">
        <f t="shared" si="66"/>
        <v>0</v>
      </c>
      <c r="AZ94" s="426">
        <f t="shared" si="66"/>
        <v>0</v>
      </c>
      <c r="BA94" s="426">
        <f t="shared" si="66"/>
        <v>0</v>
      </c>
      <c r="BB94" s="426">
        <f t="shared" si="66"/>
        <v>0</v>
      </c>
      <c r="BC94" s="426">
        <f t="shared" si="66"/>
        <v>0</v>
      </c>
      <c r="BD94" s="426">
        <f t="shared" si="66"/>
        <v>0</v>
      </c>
      <c r="BE94" s="426">
        <f t="shared" si="66"/>
        <v>0</v>
      </c>
      <c r="BF94" s="426">
        <f t="shared" si="66"/>
        <v>0</v>
      </c>
      <c r="BG94" s="426">
        <f t="shared" si="66"/>
        <v>0</v>
      </c>
      <c r="BH94" s="426">
        <f t="shared" si="66"/>
        <v>0</v>
      </c>
      <c r="BI94" s="426">
        <f t="shared" si="66"/>
        <v>0</v>
      </c>
      <c r="BJ94" s="426">
        <f t="shared" si="66"/>
        <v>0</v>
      </c>
      <c r="BK94" s="426">
        <f t="shared" si="66"/>
        <v>0</v>
      </c>
      <c r="BL94" s="426">
        <f t="shared" si="66"/>
        <v>0</v>
      </c>
      <c r="BM94" s="426">
        <f t="shared" si="66"/>
        <v>0</v>
      </c>
      <c r="BN94" s="426">
        <f t="shared" si="66"/>
        <v>0</v>
      </c>
      <c r="BO94" s="426">
        <f t="shared" si="66"/>
        <v>0</v>
      </c>
      <c r="BP94" s="426">
        <f t="shared" si="66"/>
        <v>0</v>
      </c>
      <c r="BQ94" s="426">
        <f t="shared" si="66"/>
        <v>0</v>
      </c>
      <c r="BR94" s="426">
        <f t="shared" si="66"/>
        <v>0</v>
      </c>
      <c r="BS94" s="426">
        <f t="shared" si="66"/>
        <v>0</v>
      </c>
      <c r="BT94" s="426">
        <f t="shared" si="66"/>
        <v>0</v>
      </c>
      <c r="BU94" s="426">
        <f t="shared" si="66"/>
        <v>0</v>
      </c>
      <c r="BV94" s="426">
        <f t="shared" si="66"/>
        <v>0</v>
      </c>
      <c r="BW94" s="426">
        <f t="shared" si="66"/>
        <v>0</v>
      </c>
      <c r="BX94" s="426">
        <f t="shared" ref="BX94:DF94" si="67">BX59</f>
        <v>0</v>
      </c>
      <c r="BY94" s="426">
        <f t="shared" si="67"/>
        <v>0</v>
      </c>
      <c r="BZ94" s="426">
        <f t="shared" si="67"/>
        <v>0</v>
      </c>
      <c r="CA94" s="426">
        <f t="shared" si="67"/>
        <v>0</v>
      </c>
      <c r="CB94" s="426">
        <f t="shared" si="67"/>
        <v>0</v>
      </c>
      <c r="CC94" s="426">
        <f t="shared" si="67"/>
        <v>0</v>
      </c>
      <c r="CD94" s="426">
        <f t="shared" si="67"/>
        <v>0</v>
      </c>
      <c r="CE94" s="426">
        <f t="shared" si="67"/>
        <v>0</v>
      </c>
      <c r="CF94" s="426">
        <f t="shared" si="67"/>
        <v>0</v>
      </c>
      <c r="CG94" s="426">
        <f t="shared" si="67"/>
        <v>0</v>
      </c>
      <c r="CH94" s="426">
        <f t="shared" si="67"/>
        <v>0</v>
      </c>
      <c r="CI94" s="426">
        <f t="shared" si="67"/>
        <v>0</v>
      </c>
      <c r="CJ94" s="426">
        <f t="shared" si="67"/>
        <v>0</v>
      </c>
      <c r="CK94" s="426">
        <f t="shared" si="67"/>
        <v>0</v>
      </c>
      <c r="CL94" s="426">
        <f t="shared" si="67"/>
        <v>0</v>
      </c>
      <c r="CM94" s="426">
        <f t="shared" si="67"/>
        <v>0</v>
      </c>
      <c r="CN94" s="426">
        <f t="shared" si="67"/>
        <v>0</v>
      </c>
      <c r="CO94" s="426">
        <f t="shared" si="67"/>
        <v>0</v>
      </c>
      <c r="CP94" s="426">
        <f t="shared" si="67"/>
        <v>0</v>
      </c>
      <c r="CQ94" s="426">
        <f t="shared" si="67"/>
        <v>0</v>
      </c>
      <c r="CR94" s="426">
        <f t="shared" si="67"/>
        <v>0</v>
      </c>
      <c r="CS94" s="426">
        <f t="shared" si="67"/>
        <v>0</v>
      </c>
      <c r="CT94" s="426">
        <f t="shared" si="67"/>
        <v>0</v>
      </c>
      <c r="CU94" s="426">
        <f t="shared" si="67"/>
        <v>0</v>
      </c>
      <c r="CV94" s="426">
        <f t="shared" si="67"/>
        <v>0</v>
      </c>
      <c r="CW94" s="426">
        <f t="shared" si="67"/>
        <v>0</v>
      </c>
      <c r="CX94" s="426">
        <f t="shared" si="67"/>
        <v>0</v>
      </c>
      <c r="CY94" s="426">
        <f t="shared" si="67"/>
        <v>0</v>
      </c>
      <c r="CZ94" s="426">
        <f t="shared" si="67"/>
        <v>0</v>
      </c>
      <c r="DA94" s="426">
        <f t="shared" si="67"/>
        <v>0</v>
      </c>
      <c r="DB94" s="426">
        <f t="shared" si="67"/>
        <v>0</v>
      </c>
      <c r="DC94" s="426">
        <f t="shared" si="67"/>
        <v>0</v>
      </c>
      <c r="DD94" s="426">
        <f t="shared" si="67"/>
        <v>0</v>
      </c>
      <c r="DE94" s="426">
        <f t="shared" si="67"/>
        <v>0</v>
      </c>
      <c r="DF94" s="426">
        <f t="shared" si="67"/>
        <v>0</v>
      </c>
    </row>
    <row r="95" spans="1:110" ht="27.75" customHeight="1">
      <c r="A95" s="404"/>
      <c r="B95" s="520"/>
      <c r="C95" s="512" t="str">
        <f>Weighting!C60</f>
        <v>QA 7.0</v>
      </c>
      <c r="D95" s="513"/>
      <c r="E95" s="677" t="str">
        <f>Weighting!D60</f>
        <v>POST OCCUPANCY EVALUATION</v>
      </c>
      <c r="F95" s="672">
        <v>10</v>
      </c>
      <c r="G95" s="675"/>
      <c r="H95" s="675"/>
      <c r="I95" s="676">
        <f>I63</f>
        <v>0</v>
      </c>
      <c r="J95" s="404"/>
      <c r="K95" s="426">
        <f>K63+K66+K68</f>
        <v>0</v>
      </c>
      <c r="L95" s="426">
        <f t="shared" ref="L95:BW95" si="68">L63+L66+L68</f>
        <v>0</v>
      </c>
      <c r="M95" s="426">
        <f t="shared" si="68"/>
        <v>0</v>
      </c>
      <c r="N95" s="426">
        <f t="shared" si="68"/>
        <v>0</v>
      </c>
      <c r="O95" s="426">
        <f t="shared" si="68"/>
        <v>0</v>
      </c>
      <c r="P95" s="426">
        <f t="shared" si="68"/>
        <v>0</v>
      </c>
      <c r="Q95" s="426">
        <f t="shared" si="68"/>
        <v>0</v>
      </c>
      <c r="R95" s="426">
        <f t="shared" si="68"/>
        <v>0</v>
      </c>
      <c r="S95" s="426">
        <f t="shared" si="68"/>
        <v>0</v>
      </c>
      <c r="T95" s="426">
        <f t="shared" si="68"/>
        <v>0</v>
      </c>
      <c r="U95" s="426">
        <f t="shared" si="68"/>
        <v>0</v>
      </c>
      <c r="V95" s="426">
        <f t="shared" si="68"/>
        <v>0</v>
      </c>
      <c r="W95" s="426">
        <f t="shared" si="68"/>
        <v>0</v>
      </c>
      <c r="X95" s="426">
        <f t="shared" si="68"/>
        <v>0</v>
      </c>
      <c r="Y95" s="426">
        <f t="shared" si="68"/>
        <v>0</v>
      </c>
      <c r="Z95" s="426">
        <f t="shared" si="68"/>
        <v>0</v>
      </c>
      <c r="AA95" s="426">
        <f t="shared" si="68"/>
        <v>0</v>
      </c>
      <c r="AB95" s="426">
        <f t="shared" si="68"/>
        <v>0</v>
      </c>
      <c r="AC95" s="426">
        <f t="shared" si="68"/>
        <v>0</v>
      </c>
      <c r="AD95" s="426">
        <f t="shared" si="68"/>
        <v>0</v>
      </c>
      <c r="AE95" s="426">
        <f t="shared" si="68"/>
        <v>0</v>
      </c>
      <c r="AF95" s="426">
        <f t="shared" si="68"/>
        <v>0</v>
      </c>
      <c r="AG95" s="426">
        <f t="shared" si="68"/>
        <v>0</v>
      </c>
      <c r="AH95" s="426">
        <f t="shared" si="68"/>
        <v>0</v>
      </c>
      <c r="AI95" s="426">
        <f t="shared" si="68"/>
        <v>0</v>
      </c>
      <c r="AJ95" s="426">
        <f t="shared" si="68"/>
        <v>0</v>
      </c>
      <c r="AK95" s="426">
        <f t="shared" si="68"/>
        <v>0</v>
      </c>
      <c r="AL95" s="426">
        <f t="shared" si="68"/>
        <v>0</v>
      </c>
      <c r="AM95" s="426">
        <f t="shared" si="68"/>
        <v>0</v>
      </c>
      <c r="AN95" s="426">
        <f t="shared" si="68"/>
        <v>0</v>
      </c>
      <c r="AO95" s="426">
        <f t="shared" si="68"/>
        <v>0</v>
      </c>
      <c r="AP95" s="426">
        <f t="shared" si="68"/>
        <v>0</v>
      </c>
      <c r="AQ95" s="426">
        <f t="shared" si="68"/>
        <v>0</v>
      </c>
      <c r="AR95" s="426">
        <f t="shared" si="68"/>
        <v>0</v>
      </c>
      <c r="AS95" s="426">
        <f t="shared" si="68"/>
        <v>0</v>
      </c>
      <c r="AT95" s="426">
        <f t="shared" si="68"/>
        <v>0</v>
      </c>
      <c r="AU95" s="426">
        <f t="shared" si="68"/>
        <v>0</v>
      </c>
      <c r="AV95" s="426">
        <f t="shared" si="68"/>
        <v>0</v>
      </c>
      <c r="AW95" s="426">
        <f t="shared" si="68"/>
        <v>0</v>
      </c>
      <c r="AX95" s="426">
        <f t="shared" si="68"/>
        <v>0</v>
      </c>
      <c r="AY95" s="426">
        <f t="shared" si="68"/>
        <v>0</v>
      </c>
      <c r="AZ95" s="426">
        <f t="shared" si="68"/>
        <v>0</v>
      </c>
      <c r="BA95" s="426">
        <f t="shared" si="68"/>
        <v>0</v>
      </c>
      <c r="BB95" s="426">
        <f t="shared" si="68"/>
        <v>0</v>
      </c>
      <c r="BC95" s="426">
        <f t="shared" si="68"/>
        <v>0</v>
      </c>
      <c r="BD95" s="426">
        <f t="shared" si="68"/>
        <v>0</v>
      </c>
      <c r="BE95" s="426">
        <f t="shared" si="68"/>
        <v>0</v>
      </c>
      <c r="BF95" s="426">
        <f t="shared" si="68"/>
        <v>0</v>
      </c>
      <c r="BG95" s="426">
        <f t="shared" si="68"/>
        <v>0</v>
      </c>
      <c r="BH95" s="426">
        <f t="shared" si="68"/>
        <v>0</v>
      </c>
      <c r="BI95" s="426">
        <f t="shared" si="68"/>
        <v>0</v>
      </c>
      <c r="BJ95" s="426">
        <f t="shared" si="68"/>
        <v>0</v>
      </c>
      <c r="BK95" s="426">
        <f t="shared" si="68"/>
        <v>0</v>
      </c>
      <c r="BL95" s="426">
        <f t="shared" si="68"/>
        <v>0</v>
      </c>
      <c r="BM95" s="426">
        <f t="shared" si="68"/>
        <v>0</v>
      </c>
      <c r="BN95" s="426">
        <f t="shared" si="68"/>
        <v>0</v>
      </c>
      <c r="BO95" s="426">
        <f t="shared" si="68"/>
        <v>0</v>
      </c>
      <c r="BP95" s="426">
        <f t="shared" si="68"/>
        <v>0</v>
      </c>
      <c r="BQ95" s="426">
        <f t="shared" si="68"/>
        <v>0</v>
      </c>
      <c r="BR95" s="426">
        <f t="shared" si="68"/>
        <v>0</v>
      </c>
      <c r="BS95" s="426">
        <f t="shared" si="68"/>
        <v>0</v>
      </c>
      <c r="BT95" s="426">
        <f t="shared" si="68"/>
        <v>0</v>
      </c>
      <c r="BU95" s="426">
        <f t="shared" si="68"/>
        <v>0</v>
      </c>
      <c r="BV95" s="426">
        <f t="shared" si="68"/>
        <v>0</v>
      </c>
      <c r="BW95" s="426">
        <f t="shared" si="68"/>
        <v>0</v>
      </c>
      <c r="BX95" s="426">
        <f t="shared" ref="BX95:DF95" si="69">BX63+BX66+BX68</f>
        <v>0</v>
      </c>
      <c r="BY95" s="426">
        <f t="shared" si="69"/>
        <v>0</v>
      </c>
      <c r="BZ95" s="426">
        <f t="shared" si="69"/>
        <v>0</v>
      </c>
      <c r="CA95" s="426">
        <f t="shared" si="69"/>
        <v>0</v>
      </c>
      <c r="CB95" s="426">
        <f t="shared" si="69"/>
        <v>0</v>
      </c>
      <c r="CC95" s="426">
        <f t="shared" si="69"/>
        <v>0</v>
      </c>
      <c r="CD95" s="426">
        <f t="shared" si="69"/>
        <v>0</v>
      </c>
      <c r="CE95" s="426">
        <f t="shared" si="69"/>
        <v>0</v>
      </c>
      <c r="CF95" s="426">
        <f t="shared" si="69"/>
        <v>0</v>
      </c>
      <c r="CG95" s="426">
        <f t="shared" si="69"/>
        <v>0</v>
      </c>
      <c r="CH95" s="426">
        <f t="shared" si="69"/>
        <v>0</v>
      </c>
      <c r="CI95" s="426">
        <f t="shared" si="69"/>
        <v>0</v>
      </c>
      <c r="CJ95" s="426">
        <f t="shared" si="69"/>
        <v>0</v>
      </c>
      <c r="CK95" s="426">
        <f t="shared" si="69"/>
        <v>0</v>
      </c>
      <c r="CL95" s="426">
        <f t="shared" si="69"/>
        <v>0</v>
      </c>
      <c r="CM95" s="426">
        <f t="shared" si="69"/>
        <v>0</v>
      </c>
      <c r="CN95" s="426">
        <f t="shared" si="69"/>
        <v>0</v>
      </c>
      <c r="CO95" s="426">
        <f t="shared" si="69"/>
        <v>0</v>
      </c>
      <c r="CP95" s="426">
        <f t="shared" si="69"/>
        <v>0</v>
      </c>
      <c r="CQ95" s="426">
        <f t="shared" si="69"/>
        <v>0</v>
      </c>
      <c r="CR95" s="426">
        <f t="shared" si="69"/>
        <v>0</v>
      </c>
      <c r="CS95" s="426">
        <f t="shared" si="69"/>
        <v>0</v>
      </c>
      <c r="CT95" s="426">
        <f t="shared" si="69"/>
        <v>0</v>
      </c>
      <c r="CU95" s="426">
        <f t="shared" si="69"/>
        <v>0</v>
      </c>
      <c r="CV95" s="426">
        <f t="shared" si="69"/>
        <v>0</v>
      </c>
      <c r="CW95" s="426">
        <f t="shared" si="69"/>
        <v>0</v>
      </c>
      <c r="CX95" s="426">
        <f t="shared" si="69"/>
        <v>0</v>
      </c>
      <c r="CY95" s="426">
        <f t="shared" si="69"/>
        <v>0</v>
      </c>
      <c r="CZ95" s="426">
        <f t="shared" si="69"/>
        <v>0</v>
      </c>
      <c r="DA95" s="426">
        <f t="shared" si="69"/>
        <v>0</v>
      </c>
      <c r="DB95" s="426">
        <f t="shared" si="69"/>
        <v>0</v>
      </c>
      <c r="DC95" s="426">
        <f t="shared" si="69"/>
        <v>0</v>
      </c>
      <c r="DD95" s="426">
        <f t="shared" si="69"/>
        <v>0</v>
      </c>
      <c r="DE95" s="426">
        <f t="shared" si="69"/>
        <v>0</v>
      </c>
      <c r="DF95" s="426">
        <f t="shared" si="69"/>
        <v>0</v>
      </c>
    </row>
    <row r="96" spans="1:110" ht="27.75" customHeight="1">
      <c r="A96" s="404"/>
      <c r="B96" s="520"/>
      <c r="C96" s="512" t="str">
        <f>Weighting!C61</f>
        <v>QA 8.0</v>
      </c>
      <c r="D96" s="513"/>
      <c r="E96" s="677" t="str">
        <f>Weighting!D61</f>
        <v>CONSUMER INFORMATION AND AFTERCARE</v>
      </c>
      <c r="F96" s="672">
        <f>Weighting!F61</f>
        <v>4</v>
      </c>
      <c r="G96" s="675"/>
      <c r="H96" s="675"/>
      <c r="I96" s="676">
        <f>I77</f>
        <v>0</v>
      </c>
      <c r="J96" s="404"/>
      <c r="K96" s="712">
        <f>K77</f>
        <v>0</v>
      </c>
      <c r="L96" s="712">
        <f t="shared" ref="L96:BW96" si="70">L77</f>
        <v>0</v>
      </c>
      <c r="M96" s="712">
        <f t="shared" si="70"/>
        <v>0</v>
      </c>
      <c r="N96" s="712">
        <f t="shared" si="70"/>
        <v>0</v>
      </c>
      <c r="O96" s="712">
        <f t="shared" si="70"/>
        <v>0</v>
      </c>
      <c r="P96" s="712">
        <f t="shared" si="70"/>
        <v>0</v>
      </c>
      <c r="Q96" s="712">
        <f t="shared" si="70"/>
        <v>0</v>
      </c>
      <c r="R96" s="712">
        <f t="shared" si="70"/>
        <v>0</v>
      </c>
      <c r="S96" s="712">
        <f t="shared" si="70"/>
        <v>0</v>
      </c>
      <c r="T96" s="712">
        <f t="shared" si="70"/>
        <v>0</v>
      </c>
      <c r="U96" s="712">
        <f t="shared" si="70"/>
        <v>0</v>
      </c>
      <c r="V96" s="712">
        <f t="shared" si="70"/>
        <v>0</v>
      </c>
      <c r="W96" s="712">
        <f t="shared" si="70"/>
        <v>0</v>
      </c>
      <c r="X96" s="712">
        <f t="shared" si="70"/>
        <v>0</v>
      </c>
      <c r="Y96" s="712">
        <f t="shared" si="70"/>
        <v>0</v>
      </c>
      <c r="Z96" s="712">
        <f t="shared" si="70"/>
        <v>0</v>
      </c>
      <c r="AA96" s="712">
        <f t="shared" si="70"/>
        <v>0</v>
      </c>
      <c r="AB96" s="712">
        <f t="shared" si="70"/>
        <v>0</v>
      </c>
      <c r="AC96" s="712">
        <f t="shared" si="70"/>
        <v>0</v>
      </c>
      <c r="AD96" s="712">
        <f t="shared" si="70"/>
        <v>0</v>
      </c>
      <c r="AE96" s="712">
        <f t="shared" si="70"/>
        <v>0</v>
      </c>
      <c r="AF96" s="712">
        <f t="shared" si="70"/>
        <v>0</v>
      </c>
      <c r="AG96" s="712">
        <f t="shared" si="70"/>
        <v>0</v>
      </c>
      <c r="AH96" s="712">
        <f t="shared" si="70"/>
        <v>0</v>
      </c>
      <c r="AI96" s="712">
        <f t="shared" si="70"/>
        <v>0</v>
      </c>
      <c r="AJ96" s="712">
        <f t="shared" si="70"/>
        <v>0</v>
      </c>
      <c r="AK96" s="712">
        <f t="shared" si="70"/>
        <v>0</v>
      </c>
      <c r="AL96" s="712">
        <f t="shared" si="70"/>
        <v>0</v>
      </c>
      <c r="AM96" s="712">
        <f t="shared" si="70"/>
        <v>0</v>
      </c>
      <c r="AN96" s="712">
        <f t="shared" si="70"/>
        <v>0</v>
      </c>
      <c r="AO96" s="712">
        <f t="shared" si="70"/>
        <v>0</v>
      </c>
      <c r="AP96" s="712">
        <f t="shared" si="70"/>
        <v>0</v>
      </c>
      <c r="AQ96" s="712">
        <f t="shared" si="70"/>
        <v>0</v>
      </c>
      <c r="AR96" s="712">
        <f t="shared" si="70"/>
        <v>0</v>
      </c>
      <c r="AS96" s="712">
        <f t="shared" si="70"/>
        <v>0</v>
      </c>
      <c r="AT96" s="712">
        <f t="shared" si="70"/>
        <v>0</v>
      </c>
      <c r="AU96" s="712">
        <f t="shared" si="70"/>
        <v>0</v>
      </c>
      <c r="AV96" s="712">
        <f t="shared" si="70"/>
        <v>0</v>
      </c>
      <c r="AW96" s="712">
        <f t="shared" si="70"/>
        <v>0</v>
      </c>
      <c r="AX96" s="712">
        <f t="shared" si="70"/>
        <v>0</v>
      </c>
      <c r="AY96" s="712">
        <f t="shared" si="70"/>
        <v>0</v>
      </c>
      <c r="AZ96" s="712">
        <f t="shared" si="70"/>
        <v>0</v>
      </c>
      <c r="BA96" s="712">
        <f t="shared" si="70"/>
        <v>0</v>
      </c>
      <c r="BB96" s="712">
        <f t="shared" si="70"/>
        <v>0</v>
      </c>
      <c r="BC96" s="712">
        <f t="shared" si="70"/>
        <v>0</v>
      </c>
      <c r="BD96" s="712">
        <f t="shared" si="70"/>
        <v>0</v>
      </c>
      <c r="BE96" s="712">
        <f t="shared" si="70"/>
        <v>0</v>
      </c>
      <c r="BF96" s="712">
        <f t="shared" si="70"/>
        <v>0</v>
      </c>
      <c r="BG96" s="712">
        <f t="shared" si="70"/>
        <v>0</v>
      </c>
      <c r="BH96" s="712">
        <f t="shared" si="70"/>
        <v>0</v>
      </c>
      <c r="BI96" s="712">
        <f t="shared" si="70"/>
        <v>0</v>
      </c>
      <c r="BJ96" s="712">
        <f t="shared" si="70"/>
        <v>0</v>
      </c>
      <c r="BK96" s="712">
        <f t="shared" si="70"/>
        <v>0</v>
      </c>
      <c r="BL96" s="712">
        <f t="shared" si="70"/>
        <v>0</v>
      </c>
      <c r="BM96" s="712">
        <f t="shared" si="70"/>
        <v>0</v>
      </c>
      <c r="BN96" s="712">
        <f t="shared" si="70"/>
        <v>0</v>
      </c>
      <c r="BO96" s="712">
        <f t="shared" si="70"/>
        <v>0</v>
      </c>
      <c r="BP96" s="712">
        <f t="shared" si="70"/>
        <v>0</v>
      </c>
      <c r="BQ96" s="712">
        <f t="shared" si="70"/>
        <v>0</v>
      </c>
      <c r="BR96" s="712">
        <f t="shared" si="70"/>
        <v>0</v>
      </c>
      <c r="BS96" s="712">
        <f t="shared" si="70"/>
        <v>0</v>
      </c>
      <c r="BT96" s="712">
        <f t="shared" si="70"/>
        <v>0</v>
      </c>
      <c r="BU96" s="712">
        <f t="shared" si="70"/>
        <v>0</v>
      </c>
      <c r="BV96" s="712">
        <f t="shared" si="70"/>
        <v>0</v>
      </c>
      <c r="BW96" s="712">
        <f t="shared" si="70"/>
        <v>0</v>
      </c>
      <c r="BX96" s="712">
        <f t="shared" ref="BX96:DF96" si="71">BX77</f>
        <v>0</v>
      </c>
      <c r="BY96" s="712">
        <f t="shared" si="71"/>
        <v>0</v>
      </c>
      <c r="BZ96" s="712">
        <f t="shared" si="71"/>
        <v>0</v>
      </c>
      <c r="CA96" s="712">
        <f t="shared" si="71"/>
        <v>0</v>
      </c>
      <c r="CB96" s="712">
        <f t="shared" si="71"/>
        <v>0</v>
      </c>
      <c r="CC96" s="712">
        <f t="shared" si="71"/>
        <v>0</v>
      </c>
      <c r="CD96" s="712">
        <f t="shared" si="71"/>
        <v>0</v>
      </c>
      <c r="CE96" s="712">
        <f t="shared" si="71"/>
        <v>0</v>
      </c>
      <c r="CF96" s="712">
        <f t="shared" si="71"/>
        <v>0</v>
      </c>
      <c r="CG96" s="712">
        <f t="shared" si="71"/>
        <v>0</v>
      </c>
      <c r="CH96" s="712">
        <f t="shared" si="71"/>
        <v>0</v>
      </c>
      <c r="CI96" s="712">
        <f t="shared" si="71"/>
        <v>0</v>
      </c>
      <c r="CJ96" s="712">
        <f t="shared" si="71"/>
        <v>0</v>
      </c>
      <c r="CK96" s="712">
        <f t="shared" si="71"/>
        <v>0</v>
      </c>
      <c r="CL96" s="712">
        <f t="shared" si="71"/>
        <v>0</v>
      </c>
      <c r="CM96" s="712">
        <f t="shared" si="71"/>
        <v>0</v>
      </c>
      <c r="CN96" s="712">
        <f t="shared" si="71"/>
        <v>0</v>
      </c>
      <c r="CO96" s="712">
        <f t="shared" si="71"/>
        <v>0</v>
      </c>
      <c r="CP96" s="712">
        <f t="shared" si="71"/>
        <v>0</v>
      </c>
      <c r="CQ96" s="712">
        <f t="shared" si="71"/>
        <v>0</v>
      </c>
      <c r="CR96" s="712">
        <f t="shared" si="71"/>
        <v>0</v>
      </c>
      <c r="CS96" s="712">
        <f t="shared" si="71"/>
        <v>0</v>
      </c>
      <c r="CT96" s="712">
        <f t="shared" si="71"/>
        <v>0</v>
      </c>
      <c r="CU96" s="712">
        <f t="shared" si="71"/>
        <v>0</v>
      </c>
      <c r="CV96" s="712">
        <f t="shared" si="71"/>
        <v>0</v>
      </c>
      <c r="CW96" s="712">
        <f t="shared" si="71"/>
        <v>0</v>
      </c>
      <c r="CX96" s="712">
        <f t="shared" si="71"/>
        <v>0</v>
      </c>
      <c r="CY96" s="712">
        <f t="shared" si="71"/>
        <v>0</v>
      </c>
      <c r="CZ96" s="712">
        <f t="shared" si="71"/>
        <v>0</v>
      </c>
      <c r="DA96" s="712">
        <f t="shared" si="71"/>
        <v>0</v>
      </c>
      <c r="DB96" s="712">
        <f t="shared" si="71"/>
        <v>0</v>
      </c>
      <c r="DC96" s="712">
        <f t="shared" si="71"/>
        <v>0</v>
      </c>
      <c r="DD96" s="712">
        <f t="shared" si="71"/>
        <v>0</v>
      </c>
      <c r="DE96" s="712">
        <f t="shared" si="71"/>
        <v>0</v>
      </c>
      <c r="DF96" s="712">
        <f t="shared" si="71"/>
        <v>0</v>
      </c>
    </row>
    <row r="97" spans="1:122" ht="10.050000000000001" customHeight="1">
      <c r="A97" s="404"/>
      <c r="B97" s="520"/>
      <c r="C97" s="521"/>
      <c r="D97" s="450"/>
      <c r="E97" s="522"/>
      <c r="F97" s="679"/>
      <c r="G97" s="624"/>
      <c r="H97" s="624"/>
      <c r="I97" s="680">
        <f>IFERROR(AVERAGEIF(K97:DF97,"&lt;&gt;0"),0)*10</f>
        <v>0</v>
      </c>
      <c r="J97" s="404"/>
      <c r="K97" s="681">
        <f>IF(K96=100,1.4%,IF(K96=200,2.7%,IF(K96=300,4.1%,0)))</f>
        <v>0</v>
      </c>
      <c r="L97" s="681">
        <f t="shared" ref="L97:BW97" si="72">IF(L96=100,1.4%,IF(L96=200,2.7%,IF(L96=300,4.1%,0)))</f>
        <v>0</v>
      </c>
      <c r="M97" s="681">
        <f t="shared" si="72"/>
        <v>0</v>
      </c>
      <c r="N97" s="681">
        <f t="shared" si="72"/>
        <v>0</v>
      </c>
      <c r="O97" s="681">
        <f t="shared" si="72"/>
        <v>0</v>
      </c>
      <c r="P97" s="681">
        <f t="shared" si="72"/>
        <v>0</v>
      </c>
      <c r="Q97" s="681">
        <f t="shared" si="72"/>
        <v>0</v>
      </c>
      <c r="R97" s="681">
        <f t="shared" si="72"/>
        <v>0</v>
      </c>
      <c r="S97" s="681">
        <f t="shared" si="72"/>
        <v>0</v>
      </c>
      <c r="T97" s="681">
        <f t="shared" si="72"/>
        <v>0</v>
      </c>
      <c r="U97" s="681">
        <f t="shared" si="72"/>
        <v>0</v>
      </c>
      <c r="V97" s="681">
        <f t="shared" si="72"/>
        <v>0</v>
      </c>
      <c r="W97" s="681">
        <f t="shared" si="72"/>
        <v>0</v>
      </c>
      <c r="X97" s="681">
        <f t="shared" si="72"/>
        <v>0</v>
      </c>
      <c r="Y97" s="681">
        <f t="shared" si="72"/>
        <v>0</v>
      </c>
      <c r="Z97" s="681">
        <f t="shared" si="72"/>
        <v>0</v>
      </c>
      <c r="AA97" s="681">
        <f t="shared" si="72"/>
        <v>0</v>
      </c>
      <c r="AB97" s="681">
        <f t="shared" si="72"/>
        <v>0</v>
      </c>
      <c r="AC97" s="681">
        <f t="shared" si="72"/>
        <v>0</v>
      </c>
      <c r="AD97" s="681">
        <f t="shared" si="72"/>
        <v>0</v>
      </c>
      <c r="AE97" s="681">
        <f t="shared" si="72"/>
        <v>0</v>
      </c>
      <c r="AF97" s="681">
        <f t="shared" si="72"/>
        <v>0</v>
      </c>
      <c r="AG97" s="681">
        <f t="shared" si="72"/>
        <v>0</v>
      </c>
      <c r="AH97" s="681">
        <f t="shared" si="72"/>
        <v>0</v>
      </c>
      <c r="AI97" s="681">
        <f t="shared" si="72"/>
        <v>0</v>
      </c>
      <c r="AJ97" s="681">
        <f t="shared" si="72"/>
        <v>0</v>
      </c>
      <c r="AK97" s="681">
        <f t="shared" si="72"/>
        <v>0</v>
      </c>
      <c r="AL97" s="681">
        <f t="shared" si="72"/>
        <v>0</v>
      </c>
      <c r="AM97" s="681">
        <f t="shared" si="72"/>
        <v>0</v>
      </c>
      <c r="AN97" s="681">
        <f t="shared" si="72"/>
        <v>0</v>
      </c>
      <c r="AO97" s="681">
        <f t="shared" si="72"/>
        <v>0</v>
      </c>
      <c r="AP97" s="681">
        <f t="shared" si="72"/>
        <v>0</v>
      </c>
      <c r="AQ97" s="681">
        <f t="shared" si="72"/>
        <v>0</v>
      </c>
      <c r="AR97" s="681">
        <f t="shared" si="72"/>
        <v>0</v>
      </c>
      <c r="AS97" s="681">
        <f t="shared" si="72"/>
        <v>0</v>
      </c>
      <c r="AT97" s="681">
        <f t="shared" si="72"/>
        <v>0</v>
      </c>
      <c r="AU97" s="681">
        <f t="shared" si="72"/>
        <v>0</v>
      </c>
      <c r="AV97" s="681">
        <f t="shared" si="72"/>
        <v>0</v>
      </c>
      <c r="AW97" s="681">
        <f t="shared" si="72"/>
        <v>0</v>
      </c>
      <c r="AX97" s="681">
        <f t="shared" si="72"/>
        <v>0</v>
      </c>
      <c r="AY97" s="681">
        <f t="shared" si="72"/>
        <v>0</v>
      </c>
      <c r="AZ97" s="681">
        <f t="shared" si="72"/>
        <v>0</v>
      </c>
      <c r="BA97" s="681">
        <f t="shared" si="72"/>
        <v>0</v>
      </c>
      <c r="BB97" s="681">
        <f t="shared" si="72"/>
        <v>0</v>
      </c>
      <c r="BC97" s="681">
        <f t="shared" si="72"/>
        <v>0</v>
      </c>
      <c r="BD97" s="681">
        <f t="shared" si="72"/>
        <v>0</v>
      </c>
      <c r="BE97" s="681">
        <f t="shared" si="72"/>
        <v>0</v>
      </c>
      <c r="BF97" s="681">
        <f t="shared" si="72"/>
        <v>0</v>
      </c>
      <c r="BG97" s="681">
        <f t="shared" si="72"/>
        <v>0</v>
      </c>
      <c r="BH97" s="681">
        <f t="shared" si="72"/>
        <v>0</v>
      </c>
      <c r="BI97" s="681">
        <f t="shared" si="72"/>
        <v>0</v>
      </c>
      <c r="BJ97" s="681">
        <f t="shared" si="72"/>
        <v>0</v>
      </c>
      <c r="BK97" s="681">
        <f t="shared" si="72"/>
        <v>0</v>
      </c>
      <c r="BL97" s="681">
        <f t="shared" si="72"/>
        <v>0</v>
      </c>
      <c r="BM97" s="681">
        <f t="shared" si="72"/>
        <v>0</v>
      </c>
      <c r="BN97" s="681">
        <f t="shared" si="72"/>
        <v>0</v>
      </c>
      <c r="BO97" s="681">
        <f t="shared" si="72"/>
        <v>0</v>
      </c>
      <c r="BP97" s="681">
        <f t="shared" si="72"/>
        <v>0</v>
      </c>
      <c r="BQ97" s="681">
        <f t="shared" si="72"/>
        <v>0</v>
      </c>
      <c r="BR97" s="681">
        <f t="shared" si="72"/>
        <v>0</v>
      </c>
      <c r="BS97" s="681">
        <f t="shared" si="72"/>
        <v>0</v>
      </c>
      <c r="BT97" s="681">
        <f t="shared" si="72"/>
        <v>0</v>
      </c>
      <c r="BU97" s="681">
        <f t="shared" si="72"/>
        <v>0</v>
      </c>
      <c r="BV97" s="681">
        <f t="shared" si="72"/>
        <v>0</v>
      </c>
      <c r="BW97" s="681">
        <f t="shared" si="72"/>
        <v>0</v>
      </c>
      <c r="BX97" s="681">
        <f t="shared" ref="BX97:DF97" si="73">IF(BX96=100,1.4%,IF(BX96=200,2.7%,IF(BX96=300,4.1%,0)))</f>
        <v>0</v>
      </c>
      <c r="BY97" s="681">
        <f t="shared" si="73"/>
        <v>0</v>
      </c>
      <c r="BZ97" s="681">
        <f t="shared" si="73"/>
        <v>0</v>
      </c>
      <c r="CA97" s="681">
        <f t="shared" si="73"/>
        <v>0</v>
      </c>
      <c r="CB97" s="681">
        <f t="shared" si="73"/>
        <v>0</v>
      </c>
      <c r="CC97" s="681">
        <f t="shared" si="73"/>
        <v>0</v>
      </c>
      <c r="CD97" s="681">
        <f t="shared" si="73"/>
        <v>0</v>
      </c>
      <c r="CE97" s="681">
        <f t="shared" si="73"/>
        <v>0</v>
      </c>
      <c r="CF97" s="681">
        <f t="shared" si="73"/>
        <v>0</v>
      </c>
      <c r="CG97" s="681">
        <f t="shared" si="73"/>
        <v>0</v>
      </c>
      <c r="CH97" s="681">
        <f t="shared" si="73"/>
        <v>0</v>
      </c>
      <c r="CI97" s="681">
        <f t="shared" si="73"/>
        <v>0</v>
      </c>
      <c r="CJ97" s="681">
        <f t="shared" si="73"/>
        <v>0</v>
      </c>
      <c r="CK97" s="681">
        <f t="shared" si="73"/>
        <v>0</v>
      </c>
      <c r="CL97" s="681">
        <f t="shared" si="73"/>
        <v>0</v>
      </c>
      <c r="CM97" s="681">
        <f t="shared" si="73"/>
        <v>0</v>
      </c>
      <c r="CN97" s="681">
        <f t="shared" si="73"/>
        <v>0</v>
      </c>
      <c r="CO97" s="681">
        <f t="shared" si="73"/>
        <v>0</v>
      </c>
      <c r="CP97" s="681">
        <f t="shared" si="73"/>
        <v>0</v>
      </c>
      <c r="CQ97" s="681">
        <f t="shared" si="73"/>
        <v>0</v>
      </c>
      <c r="CR97" s="681">
        <f t="shared" si="73"/>
        <v>0</v>
      </c>
      <c r="CS97" s="681">
        <f t="shared" si="73"/>
        <v>0</v>
      </c>
      <c r="CT97" s="681">
        <f t="shared" si="73"/>
        <v>0</v>
      </c>
      <c r="CU97" s="681">
        <f t="shared" si="73"/>
        <v>0</v>
      </c>
      <c r="CV97" s="681">
        <f t="shared" si="73"/>
        <v>0</v>
      </c>
      <c r="CW97" s="681">
        <f t="shared" si="73"/>
        <v>0</v>
      </c>
      <c r="CX97" s="681">
        <f t="shared" si="73"/>
        <v>0</v>
      </c>
      <c r="CY97" s="681">
        <f t="shared" si="73"/>
        <v>0</v>
      </c>
      <c r="CZ97" s="681">
        <f t="shared" si="73"/>
        <v>0</v>
      </c>
      <c r="DA97" s="681">
        <f t="shared" si="73"/>
        <v>0</v>
      </c>
      <c r="DB97" s="681">
        <f t="shared" si="73"/>
        <v>0</v>
      </c>
      <c r="DC97" s="681">
        <f t="shared" si="73"/>
        <v>0</v>
      </c>
      <c r="DD97" s="681">
        <f t="shared" si="73"/>
        <v>0</v>
      </c>
      <c r="DE97" s="681">
        <f t="shared" si="73"/>
        <v>0</v>
      </c>
      <c r="DF97" s="681">
        <f t="shared" si="73"/>
        <v>0</v>
      </c>
      <c r="DI97" s="542"/>
      <c r="DJ97" s="542"/>
      <c r="DK97" s="542"/>
      <c r="DL97" s="542"/>
      <c r="DM97" s="542"/>
      <c r="DN97" s="542"/>
      <c r="DO97" s="542"/>
      <c r="DP97" s="542"/>
      <c r="DQ97" s="542"/>
      <c r="DR97" s="542"/>
    </row>
    <row r="98" spans="1:122" ht="27.75" customHeight="1">
      <c r="A98" s="404"/>
      <c r="B98" s="404"/>
      <c r="C98" s="525"/>
      <c r="D98" s="525"/>
      <c r="E98" s="526" t="s">
        <v>47</v>
      </c>
      <c r="F98" s="682">
        <f>SUM(F86:F96)</f>
        <v>43</v>
      </c>
      <c r="G98" s="524"/>
      <c r="H98" s="524"/>
      <c r="I98" s="668">
        <f>SUM(I86:I96)</f>
        <v>0</v>
      </c>
      <c r="J98" s="404"/>
      <c r="K98" s="668">
        <f>SUM(K86:K96)</f>
        <v>0</v>
      </c>
      <c r="L98" s="668">
        <f t="shared" ref="L98:BW98" si="74">SUM(L86:L96)</f>
        <v>0</v>
      </c>
      <c r="M98" s="668">
        <f t="shared" si="74"/>
        <v>0</v>
      </c>
      <c r="N98" s="668">
        <f t="shared" si="74"/>
        <v>0</v>
      </c>
      <c r="O98" s="668">
        <f t="shared" si="74"/>
        <v>0</v>
      </c>
      <c r="P98" s="668">
        <f t="shared" si="74"/>
        <v>0</v>
      </c>
      <c r="Q98" s="668">
        <f t="shared" si="74"/>
        <v>0</v>
      </c>
      <c r="R98" s="668">
        <f t="shared" si="74"/>
        <v>0</v>
      </c>
      <c r="S98" s="668">
        <f t="shared" si="74"/>
        <v>0</v>
      </c>
      <c r="T98" s="668">
        <f t="shared" si="74"/>
        <v>0</v>
      </c>
      <c r="U98" s="668">
        <f t="shared" si="74"/>
        <v>0</v>
      </c>
      <c r="V98" s="668">
        <f t="shared" si="74"/>
        <v>0</v>
      </c>
      <c r="W98" s="668">
        <f t="shared" si="74"/>
        <v>0</v>
      </c>
      <c r="X98" s="668">
        <f t="shared" si="74"/>
        <v>0</v>
      </c>
      <c r="Y98" s="668">
        <f t="shared" si="74"/>
        <v>0</v>
      </c>
      <c r="Z98" s="668">
        <f t="shared" si="74"/>
        <v>0</v>
      </c>
      <c r="AA98" s="668">
        <f t="shared" si="74"/>
        <v>0</v>
      </c>
      <c r="AB98" s="668">
        <f t="shared" si="74"/>
        <v>0</v>
      </c>
      <c r="AC98" s="668">
        <f t="shared" si="74"/>
        <v>0</v>
      </c>
      <c r="AD98" s="668">
        <f t="shared" si="74"/>
        <v>0</v>
      </c>
      <c r="AE98" s="668">
        <f t="shared" si="74"/>
        <v>0</v>
      </c>
      <c r="AF98" s="668">
        <f t="shared" si="74"/>
        <v>0</v>
      </c>
      <c r="AG98" s="668">
        <f t="shared" si="74"/>
        <v>0</v>
      </c>
      <c r="AH98" s="668">
        <f t="shared" si="74"/>
        <v>0</v>
      </c>
      <c r="AI98" s="668">
        <f t="shared" si="74"/>
        <v>0</v>
      </c>
      <c r="AJ98" s="668">
        <f t="shared" si="74"/>
        <v>0</v>
      </c>
      <c r="AK98" s="668">
        <f t="shared" si="74"/>
        <v>0</v>
      </c>
      <c r="AL98" s="668">
        <f t="shared" si="74"/>
        <v>0</v>
      </c>
      <c r="AM98" s="668">
        <f t="shared" si="74"/>
        <v>0</v>
      </c>
      <c r="AN98" s="668">
        <f t="shared" si="74"/>
        <v>0</v>
      </c>
      <c r="AO98" s="668">
        <f t="shared" si="74"/>
        <v>0</v>
      </c>
      <c r="AP98" s="668">
        <f t="shared" si="74"/>
        <v>0</v>
      </c>
      <c r="AQ98" s="668">
        <f t="shared" si="74"/>
        <v>0</v>
      </c>
      <c r="AR98" s="668">
        <f t="shared" si="74"/>
        <v>0</v>
      </c>
      <c r="AS98" s="668">
        <f t="shared" si="74"/>
        <v>0</v>
      </c>
      <c r="AT98" s="668">
        <f t="shared" si="74"/>
        <v>0</v>
      </c>
      <c r="AU98" s="668">
        <f t="shared" si="74"/>
        <v>0</v>
      </c>
      <c r="AV98" s="668">
        <f t="shared" si="74"/>
        <v>0</v>
      </c>
      <c r="AW98" s="668">
        <f t="shared" si="74"/>
        <v>0</v>
      </c>
      <c r="AX98" s="668">
        <f t="shared" si="74"/>
        <v>0</v>
      </c>
      <c r="AY98" s="668">
        <f t="shared" si="74"/>
        <v>0</v>
      </c>
      <c r="AZ98" s="668">
        <f t="shared" si="74"/>
        <v>0</v>
      </c>
      <c r="BA98" s="668">
        <f t="shared" si="74"/>
        <v>0</v>
      </c>
      <c r="BB98" s="668">
        <f t="shared" si="74"/>
        <v>0</v>
      </c>
      <c r="BC98" s="668">
        <f t="shared" si="74"/>
        <v>0</v>
      </c>
      <c r="BD98" s="668">
        <f t="shared" si="74"/>
        <v>0</v>
      </c>
      <c r="BE98" s="668">
        <f t="shared" si="74"/>
        <v>0</v>
      </c>
      <c r="BF98" s="668">
        <f t="shared" si="74"/>
        <v>0</v>
      </c>
      <c r="BG98" s="668">
        <f t="shared" si="74"/>
        <v>0</v>
      </c>
      <c r="BH98" s="668">
        <f t="shared" si="74"/>
        <v>0</v>
      </c>
      <c r="BI98" s="668">
        <f t="shared" si="74"/>
        <v>0</v>
      </c>
      <c r="BJ98" s="668">
        <f t="shared" si="74"/>
        <v>0</v>
      </c>
      <c r="BK98" s="668">
        <f t="shared" si="74"/>
        <v>0</v>
      </c>
      <c r="BL98" s="668">
        <f t="shared" si="74"/>
        <v>0</v>
      </c>
      <c r="BM98" s="668">
        <f t="shared" si="74"/>
        <v>0</v>
      </c>
      <c r="BN98" s="668">
        <f t="shared" si="74"/>
        <v>0</v>
      </c>
      <c r="BO98" s="668">
        <f t="shared" si="74"/>
        <v>0</v>
      </c>
      <c r="BP98" s="668">
        <f t="shared" si="74"/>
        <v>0</v>
      </c>
      <c r="BQ98" s="668">
        <f t="shared" si="74"/>
        <v>0</v>
      </c>
      <c r="BR98" s="668">
        <f t="shared" si="74"/>
        <v>0</v>
      </c>
      <c r="BS98" s="668">
        <f t="shared" si="74"/>
        <v>0</v>
      </c>
      <c r="BT98" s="668">
        <f t="shared" si="74"/>
        <v>0</v>
      </c>
      <c r="BU98" s="668">
        <f t="shared" si="74"/>
        <v>0</v>
      </c>
      <c r="BV98" s="668">
        <f t="shared" si="74"/>
        <v>0</v>
      </c>
      <c r="BW98" s="668">
        <f t="shared" si="74"/>
        <v>0</v>
      </c>
      <c r="BX98" s="668">
        <f t="shared" ref="BX98:DF98" si="75">SUM(BX86:BX96)</f>
        <v>0</v>
      </c>
      <c r="BY98" s="668">
        <f t="shared" si="75"/>
        <v>0</v>
      </c>
      <c r="BZ98" s="668">
        <f t="shared" si="75"/>
        <v>0</v>
      </c>
      <c r="CA98" s="668">
        <f t="shared" si="75"/>
        <v>0</v>
      </c>
      <c r="CB98" s="668">
        <f t="shared" si="75"/>
        <v>0</v>
      </c>
      <c r="CC98" s="668">
        <f t="shared" si="75"/>
        <v>0</v>
      </c>
      <c r="CD98" s="668">
        <f t="shared" si="75"/>
        <v>0</v>
      </c>
      <c r="CE98" s="668">
        <f t="shared" si="75"/>
        <v>0</v>
      </c>
      <c r="CF98" s="668">
        <f t="shared" si="75"/>
        <v>0</v>
      </c>
      <c r="CG98" s="668">
        <f t="shared" si="75"/>
        <v>0</v>
      </c>
      <c r="CH98" s="668">
        <f t="shared" si="75"/>
        <v>0</v>
      </c>
      <c r="CI98" s="668">
        <f t="shared" si="75"/>
        <v>0</v>
      </c>
      <c r="CJ98" s="668">
        <f t="shared" si="75"/>
        <v>0</v>
      </c>
      <c r="CK98" s="668">
        <f t="shared" si="75"/>
        <v>0</v>
      </c>
      <c r="CL98" s="668">
        <f t="shared" si="75"/>
        <v>0</v>
      </c>
      <c r="CM98" s="668">
        <f t="shared" si="75"/>
        <v>0</v>
      </c>
      <c r="CN98" s="668">
        <f t="shared" si="75"/>
        <v>0</v>
      </c>
      <c r="CO98" s="668">
        <f t="shared" si="75"/>
        <v>0</v>
      </c>
      <c r="CP98" s="668">
        <f t="shared" si="75"/>
        <v>0</v>
      </c>
      <c r="CQ98" s="668">
        <f t="shared" si="75"/>
        <v>0</v>
      </c>
      <c r="CR98" s="668">
        <f t="shared" si="75"/>
        <v>0</v>
      </c>
      <c r="CS98" s="668">
        <f t="shared" si="75"/>
        <v>0</v>
      </c>
      <c r="CT98" s="668">
        <f t="shared" si="75"/>
        <v>0</v>
      </c>
      <c r="CU98" s="668">
        <f t="shared" si="75"/>
        <v>0</v>
      </c>
      <c r="CV98" s="668">
        <f t="shared" si="75"/>
        <v>0</v>
      </c>
      <c r="CW98" s="668">
        <f t="shared" si="75"/>
        <v>0</v>
      </c>
      <c r="CX98" s="668">
        <f t="shared" si="75"/>
        <v>0</v>
      </c>
      <c r="CY98" s="668">
        <f t="shared" si="75"/>
        <v>0</v>
      </c>
      <c r="CZ98" s="668">
        <f t="shared" si="75"/>
        <v>0</v>
      </c>
      <c r="DA98" s="668">
        <f t="shared" si="75"/>
        <v>0</v>
      </c>
      <c r="DB98" s="668">
        <f t="shared" si="75"/>
        <v>0</v>
      </c>
      <c r="DC98" s="668">
        <f t="shared" si="75"/>
        <v>0</v>
      </c>
      <c r="DD98" s="668">
        <f t="shared" si="75"/>
        <v>0</v>
      </c>
      <c r="DE98" s="668">
        <f t="shared" si="75"/>
        <v>0</v>
      </c>
      <c r="DF98" s="668">
        <f t="shared" si="75"/>
        <v>0</v>
      </c>
    </row>
    <row r="99" spans="1:122" ht="15" customHeight="1">
      <c r="A99" s="404"/>
      <c r="B99" s="404"/>
      <c r="C99" s="404"/>
      <c r="D99" s="683"/>
      <c r="E99" s="404"/>
      <c r="F99" s="404"/>
      <c r="G99" s="684">
        <f>IF(I6="yes",(G101/10),0)</f>
        <v>0</v>
      </c>
      <c r="H99" s="685">
        <f>10-G99</f>
        <v>10</v>
      </c>
      <c r="I99" s="399"/>
      <c r="J99" s="404"/>
      <c r="K99" s="500">
        <f>K101/10</f>
        <v>0</v>
      </c>
      <c r="L99" s="500">
        <f t="shared" ref="L99:BW99" si="76">L101/10</f>
        <v>0</v>
      </c>
      <c r="M99" s="500">
        <f t="shared" si="76"/>
        <v>0</v>
      </c>
      <c r="N99" s="500">
        <f t="shared" si="76"/>
        <v>0</v>
      </c>
      <c r="O99" s="500">
        <f t="shared" si="76"/>
        <v>0</v>
      </c>
      <c r="P99" s="500">
        <f t="shared" si="76"/>
        <v>0</v>
      </c>
      <c r="Q99" s="500">
        <f t="shared" si="76"/>
        <v>0</v>
      </c>
      <c r="R99" s="500">
        <f t="shared" si="76"/>
        <v>0</v>
      </c>
      <c r="S99" s="500">
        <f t="shared" si="76"/>
        <v>0</v>
      </c>
      <c r="T99" s="500">
        <f t="shared" si="76"/>
        <v>0</v>
      </c>
      <c r="U99" s="500">
        <f t="shared" si="76"/>
        <v>0</v>
      </c>
      <c r="V99" s="500">
        <f t="shared" si="76"/>
        <v>0</v>
      </c>
      <c r="W99" s="500">
        <f t="shared" si="76"/>
        <v>0</v>
      </c>
      <c r="X99" s="500">
        <f t="shared" si="76"/>
        <v>0</v>
      </c>
      <c r="Y99" s="500">
        <f t="shared" si="76"/>
        <v>0</v>
      </c>
      <c r="Z99" s="500">
        <f t="shared" si="76"/>
        <v>0</v>
      </c>
      <c r="AA99" s="500">
        <f t="shared" si="76"/>
        <v>0</v>
      </c>
      <c r="AB99" s="500">
        <f t="shared" si="76"/>
        <v>0</v>
      </c>
      <c r="AC99" s="500">
        <f t="shared" si="76"/>
        <v>0</v>
      </c>
      <c r="AD99" s="500">
        <f t="shared" si="76"/>
        <v>0</v>
      </c>
      <c r="AE99" s="500">
        <f t="shared" si="76"/>
        <v>0</v>
      </c>
      <c r="AF99" s="500">
        <f t="shared" si="76"/>
        <v>0</v>
      </c>
      <c r="AG99" s="500">
        <f t="shared" si="76"/>
        <v>0</v>
      </c>
      <c r="AH99" s="500">
        <f t="shared" si="76"/>
        <v>0</v>
      </c>
      <c r="AI99" s="500">
        <f t="shared" si="76"/>
        <v>0</v>
      </c>
      <c r="AJ99" s="500">
        <f t="shared" si="76"/>
        <v>0</v>
      </c>
      <c r="AK99" s="500">
        <f t="shared" si="76"/>
        <v>0</v>
      </c>
      <c r="AL99" s="500">
        <f t="shared" si="76"/>
        <v>0</v>
      </c>
      <c r="AM99" s="500">
        <f t="shared" si="76"/>
        <v>0</v>
      </c>
      <c r="AN99" s="500">
        <f t="shared" si="76"/>
        <v>0</v>
      </c>
      <c r="AO99" s="500">
        <f t="shared" si="76"/>
        <v>0</v>
      </c>
      <c r="AP99" s="500">
        <f t="shared" si="76"/>
        <v>0</v>
      </c>
      <c r="AQ99" s="500">
        <f t="shared" si="76"/>
        <v>0</v>
      </c>
      <c r="AR99" s="500">
        <f t="shared" si="76"/>
        <v>0</v>
      </c>
      <c r="AS99" s="500">
        <f t="shared" si="76"/>
        <v>0</v>
      </c>
      <c r="AT99" s="500">
        <f t="shared" si="76"/>
        <v>0</v>
      </c>
      <c r="AU99" s="500">
        <f t="shared" si="76"/>
        <v>0</v>
      </c>
      <c r="AV99" s="500">
        <f t="shared" si="76"/>
        <v>0</v>
      </c>
      <c r="AW99" s="500">
        <f t="shared" si="76"/>
        <v>0</v>
      </c>
      <c r="AX99" s="500">
        <f t="shared" si="76"/>
        <v>0</v>
      </c>
      <c r="AY99" s="500">
        <f t="shared" si="76"/>
        <v>0</v>
      </c>
      <c r="AZ99" s="500">
        <f t="shared" si="76"/>
        <v>0</v>
      </c>
      <c r="BA99" s="500">
        <f t="shared" si="76"/>
        <v>0</v>
      </c>
      <c r="BB99" s="500">
        <f t="shared" si="76"/>
        <v>0</v>
      </c>
      <c r="BC99" s="500">
        <f t="shared" si="76"/>
        <v>0</v>
      </c>
      <c r="BD99" s="500">
        <f t="shared" si="76"/>
        <v>0</v>
      </c>
      <c r="BE99" s="500">
        <f t="shared" si="76"/>
        <v>0</v>
      </c>
      <c r="BF99" s="500">
        <f t="shared" si="76"/>
        <v>0</v>
      </c>
      <c r="BG99" s="500">
        <f t="shared" si="76"/>
        <v>0</v>
      </c>
      <c r="BH99" s="500">
        <f t="shared" si="76"/>
        <v>0</v>
      </c>
      <c r="BI99" s="500">
        <f t="shared" si="76"/>
        <v>0</v>
      </c>
      <c r="BJ99" s="500">
        <f t="shared" si="76"/>
        <v>0</v>
      </c>
      <c r="BK99" s="500">
        <f t="shared" si="76"/>
        <v>0</v>
      </c>
      <c r="BL99" s="500">
        <f t="shared" si="76"/>
        <v>0</v>
      </c>
      <c r="BM99" s="500">
        <f t="shared" si="76"/>
        <v>0</v>
      </c>
      <c r="BN99" s="500">
        <f t="shared" si="76"/>
        <v>0</v>
      </c>
      <c r="BO99" s="500">
        <f t="shared" si="76"/>
        <v>0</v>
      </c>
      <c r="BP99" s="500">
        <f t="shared" si="76"/>
        <v>0</v>
      </c>
      <c r="BQ99" s="500">
        <f t="shared" si="76"/>
        <v>0</v>
      </c>
      <c r="BR99" s="500">
        <f t="shared" si="76"/>
        <v>0</v>
      </c>
      <c r="BS99" s="500">
        <f t="shared" si="76"/>
        <v>0</v>
      </c>
      <c r="BT99" s="500">
        <f t="shared" si="76"/>
        <v>0</v>
      </c>
      <c r="BU99" s="500">
        <f t="shared" si="76"/>
        <v>0</v>
      </c>
      <c r="BV99" s="500">
        <f t="shared" si="76"/>
        <v>0</v>
      </c>
      <c r="BW99" s="500">
        <f t="shared" si="76"/>
        <v>0</v>
      </c>
      <c r="BX99" s="500">
        <f t="shared" ref="BX99:DF99" si="77">BX101/10</f>
        <v>0</v>
      </c>
      <c r="BY99" s="500">
        <f t="shared" si="77"/>
        <v>0</v>
      </c>
      <c r="BZ99" s="500">
        <f t="shared" si="77"/>
        <v>0</v>
      </c>
      <c r="CA99" s="500">
        <f t="shared" si="77"/>
        <v>0</v>
      </c>
      <c r="CB99" s="500">
        <f t="shared" si="77"/>
        <v>0</v>
      </c>
      <c r="CC99" s="500">
        <f t="shared" si="77"/>
        <v>0</v>
      </c>
      <c r="CD99" s="500">
        <f t="shared" si="77"/>
        <v>0</v>
      </c>
      <c r="CE99" s="500">
        <f t="shared" si="77"/>
        <v>0</v>
      </c>
      <c r="CF99" s="500">
        <f t="shared" si="77"/>
        <v>0</v>
      </c>
      <c r="CG99" s="500">
        <f t="shared" si="77"/>
        <v>0</v>
      </c>
      <c r="CH99" s="500">
        <f t="shared" si="77"/>
        <v>0</v>
      </c>
      <c r="CI99" s="500">
        <f t="shared" si="77"/>
        <v>0</v>
      </c>
      <c r="CJ99" s="500">
        <f t="shared" si="77"/>
        <v>0</v>
      </c>
      <c r="CK99" s="500">
        <f t="shared" si="77"/>
        <v>0</v>
      </c>
      <c r="CL99" s="500">
        <f t="shared" si="77"/>
        <v>0</v>
      </c>
      <c r="CM99" s="500">
        <f t="shared" si="77"/>
        <v>0</v>
      </c>
      <c r="CN99" s="500">
        <f t="shared" si="77"/>
        <v>0</v>
      </c>
      <c r="CO99" s="500">
        <f t="shared" si="77"/>
        <v>0</v>
      </c>
      <c r="CP99" s="500">
        <f t="shared" si="77"/>
        <v>0</v>
      </c>
      <c r="CQ99" s="500">
        <f t="shared" si="77"/>
        <v>0</v>
      </c>
      <c r="CR99" s="500">
        <f t="shared" si="77"/>
        <v>0</v>
      </c>
      <c r="CS99" s="500">
        <f t="shared" si="77"/>
        <v>0</v>
      </c>
      <c r="CT99" s="500">
        <f t="shared" si="77"/>
        <v>0</v>
      </c>
      <c r="CU99" s="500">
        <f t="shared" si="77"/>
        <v>0</v>
      </c>
      <c r="CV99" s="500">
        <f t="shared" si="77"/>
        <v>0</v>
      </c>
      <c r="CW99" s="500">
        <f t="shared" si="77"/>
        <v>0</v>
      </c>
      <c r="CX99" s="500">
        <f t="shared" si="77"/>
        <v>0</v>
      </c>
      <c r="CY99" s="500">
        <f t="shared" si="77"/>
        <v>0</v>
      </c>
      <c r="CZ99" s="500">
        <f t="shared" si="77"/>
        <v>0</v>
      </c>
      <c r="DA99" s="500">
        <f t="shared" si="77"/>
        <v>0</v>
      </c>
      <c r="DB99" s="500">
        <f t="shared" si="77"/>
        <v>0</v>
      </c>
      <c r="DC99" s="500">
        <f t="shared" si="77"/>
        <v>0</v>
      </c>
      <c r="DD99" s="500">
        <f t="shared" si="77"/>
        <v>0</v>
      </c>
      <c r="DE99" s="500">
        <f t="shared" si="77"/>
        <v>0</v>
      </c>
      <c r="DF99" s="500">
        <f t="shared" si="77"/>
        <v>0</v>
      </c>
      <c r="DI99" s="500">
        <f t="shared" ref="DI99" si="78">DI101/10</f>
        <v>0</v>
      </c>
    </row>
    <row r="101" spans="1:122" ht="19.05" customHeight="1">
      <c r="G101" s="451">
        <f>I98*100/$F$98</f>
        <v>0</v>
      </c>
      <c r="H101" s="451"/>
      <c r="I101" s="452"/>
      <c r="J101" s="451"/>
      <c r="K101" s="534">
        <f>K98*100/$F$98</f>
        <v>0</v>
      </c>
      <c r="L101" s="534">
        <f t="shared" ref="L101:N101" si="79">L98*100/$F$98</f>
        <v>0</v>
      </c>
      <c r="M101" s="534">
        <f t="shared" si="79"/>
        <v>0</v>
      </c>
      <c r="N101" s="534">
        <f t="shared" si="79"/>
        <v>0</v>
      </c>
    </row>
    <row r="102" spans="1:122" ht="129" hidden="1" customHeight="1">
      <c r="A102" s="404"/>
      <c r="B102" s="404"/>
      <c r="C102" s="404"/>
      <c r="D102" s="404"/>
      <c r="E102" s="517" t="s">
        <v>192</v>
      </c>
      <c r="F102" s="641">
        <f>F86+F88+F92+F90</f>
        <v>20</v>
      </c>
      <c r="G102" s="638">
        <f>I102/F102</f>
        <v>0</v>
      </c>
      <c r="H102" s="638">
        <f>(1-G102)</f>
        <v>1</v>
      </c>
      <c r="I102" s="641">
        <f>I86+I88+I92+I90</f>
        <v>0</v>
      </c>
      <c r="J102" s="639"/>
      <c r="S102" s="410"/>
      <c r="T102" s="410"/>
      <c r="AC102" s="410"/>
      <c r="AD102" s="410"/>
      <c r="AM102" s="410"/>
      <c r="AN102" s="410"/>
      <c r="AW102" s="410"/>
      <c r="AX102" s="410"/>
      <c r="BG102" s="410"/>
      <c r="BH102" s="410"/>
      <c r="BQ102" s="410"/>
      <c r="BR102" s="410"/>
      <c r="CA102" s="410"/>
      <c r="CB102" s="410"/>
      <c r="CK102" s="410"/>
      <c r="CL102" s="410"/>
      <c r="CU102" s="410"/>
      <c r="CV102" s="410"/>
      <c r="DE102" s="410"/>
      <c r="DF102" s="410"/>
    </row>
    <row r="103" spans="1:122" ht="18" hidden="1" customHeight="1">
      <c r="A103" s="404"/>
      <c r="B103" s="404"/>
      <c r="C103" s="404"/>
      <c r="D103" s="404"/>
      <c r="E103" s="404"/>
      <c r="F103" s="640"/>
      <c r="G103" s="641">
        <f>I102*100/F102</f>
        <v>0</v>
      </c>
      <c r="H103" s="641"/>
      <c r="I103" s="640"/>
      <c r="J103" s="639"/>
      <c r="S103" s="410"/>
      <c r="T103" s="410"/>
      <c r="AC103" s="410"/>
      <c r="AD103" s="410"/>
      <c r="AM103" s="410"/>
      <c r="AN103" s="410"/>
      <c r="AW103" s="410"/>
      <c r="AX103" s="410"/>
      <c r="BG103" s="410"/>
      <c r="BH103" s="410"/>
      <c r="BQ103" s="410"/>
      <c r="BR103" s="410"/>
      <c r="CA103" s="410"/>
      <c r="CB103" s="410"/>
      <c r="CK103" s="410"/>
      <c r="CL103" s="410"/>
      <c r="CU103" s="410"/>
      <c r="CV103" s="410"/>
      <c r="DE103" s="410"/>
      <c r="DF103" s="410"/>
    </row>
    <row r="104" spans="1:122" ht="144" hidden="1" customHeight="1">
      <c r="A104" s="404"/>
      <c r="B104" s="404"/>
      <c r="C104" s="404"/>
      <c r="D104" s="404"/>
      <c r="E104" s="512" t="s">
        <v>193</v>
      </c>
      <c r="F104" s="641">
        <f>F89+F94+F95+F93+F96</f>
        <v>23</v>
      </c>
      <c r="G104" s="638">
        <f>I104/F104</f>
        <v>0</v>
      </c>
      <c r="H104" s="638">
        <f>(1-G104)</f>
        <v>1</v>
      </c>
      <c r="I104" s="641">
        <f>I89+I94+I95+I93+I96</f>
        <v>0</v>
      </c>
      <c r="J104" s="639"/>
      <c r="S104" s="410"/>
      <c r="T104" s="410"/>
      <c r="AC104" s="410"/>
      <c r="AD104" s="410"/>
      <c r="AM104" s="410"/>
      <c r="AN104" s="410"/>
      <c r="AW104" s="410"/>
      <c r="AX104" s="410"/>
      <c r="BG104" s="410"/>
      <c r="BH104" s="410"/>
      <c r="BQ104" s="410"/>
      <c r="BR104" s="410"/>
      <c r="CA104" s="410"/>
      <c r="CB104" s="410"/>
      <c r="CK104" s="410"/>
      <c r="CL104" s="410"/>
      <c r="CU104" s="410"/>
      <c r="CV104" s="410"/>
      <c r="DE104" s="410"/>
      <c r="DF104" s="410"/>
    </row>
    <row r="105" spans="1:122" ht="13.05" hidden="1" customHeight="1">
      <c r="A105" s="404"/>
      <c r="B105" s="404"/>
      <c r="C105" s="404"/>
      <c r="D105" s="404"/>
      <c r="E105" s="404"/>
      <c r="F105" s="640"/>
      <c r="G105" s="641">
        <f>I104*100/F104</f>
        <v>0</v>
      </c>
      <c r="H105" s="641"/>
      <c r="I105" s="640"/>
      <c r="J105" s="639"/>
      <c r="S105" s="410"/>
      <c r="T105" s="410"/>
      <c r="AC105" s="410"/>
      <c r="AD105" s="410"/>
      <c r="AM105" s="410"/>
      <c r="AN105" s="410"/>
      <c r="AW105" s="410"/>
      <c r="AX105" s="410"/>
      <c r="BG105" s="410"/>
      <c r="BH105" s="410"/>
      <c r="BQ105" s="410"/>
      <c r="BR105" s="410"/>
      <c r="CA105" s="410"/>
      <c r="CB105" s="410"/>
      <c r="CK105" s="410"/>
      <c r="CL105" s="410"/>
      <c r="CU105" s="410"/>
      <c r="CV105" s="410"/>
      <c r="DE105" s="410"/>
      <c r="DF105" s="410"/>
    </row>
    <row r="106" spans="1:122" hidden="1">
      <c r="C106" s="409" t="s">
        <v>68</v>
      </c>
      <c r="F106" s="642" t="s">
        <v>68</v>
      </c>
      <c r="G106" s="642"/>
      <c r="H106" s="642"/>
      <c r="I106" s="642"/>
      <c r="J106" s="643"/>
      <c r="S106" s="410"/>
      <c r="T106" s="410"/>
      <c r="AC106" s="410"/>
      <c r="AD106" s="410"/>
      <c r="AM106" s="410"/>
      <c r="AN106" s="410"/>
      <c r="AW106" s="410"/>
      <c r="AX106" s="410"/>
      <c r="BG106" s="410"/>
      <c r="BH106" s="410"/>
      <c r="BQ106" s="410"/>
      <c r="BR106" s="410"/>
      <c r="CA106" s="410"/>
      <c r="CB106" s="410"/>
      <c r="CK106" s="410"/>
      <c r="CL106" s="410"/>
      <c r="CU106" s="410"/>
      <c r="CV106" s="410"/>
      <c r="DE106" s="410"/>
      <c r="DF106" s="410"/>
    </row>
    <row r="107" spans="1:122" hidden="1">
      <c r="C107" s="409" t="s">
        <v>124</v>
      </c>
      <c r="F107" s="644" t="s">
        <v>133</v>
      </c>
      <c r="G107" s="645">
        <v>3</v>
      </c>
      <c r="H107" s="642"/>
      <c r="I107" s="642"/>
      <c r="J107" s="643"/>
      <c r="S107" s="410"/>
      <c r="T107" s="410"/>
      <c r="AC107" s="410"/>
      <c r="AD107" s="410"/>
      <c r="AM107" s="410"/>
      <c r="AN107" s="410"/>
      <c r="AW107" s="410"/>
      <c r="AX107" s="410"/>
      <c r="BG107" s="410"/>
      <c r="BH107" s="410"/>
      <c r="BQ107" s="410"/>
      <c r="BR107" s="410"/>
      <c r="CA107" s="410"/>
      <c r="CB107" s="410"/>
      <c r="CK107" s="410"/>
      <c r="CL107" s="410"/>
      <c r="CU107" s="410"/>
      <c r="CV107" s="410"/>
      <c r="DE107" s="410"/>
      <c r="DF107" s="410"/>
    </row>
    <row r="108" spans="1:122" hidden="1">
      <c r="C108" s="409" t="s">
        <v>125</v>
      </c>
      <c r="F108" s="644" t="s">
        <v>134</v>
      </c>
      <c r="G108" s="645">
        <v>2</v>
      </c>
      <c r="H108" s="642"/>
      <c r="I108" s="642"/>
      <c r="J108" s="643"/>
      <c r="S108" s="410"/>
      <c r="T108" s="410"/>
      <c r="AC108" s="410"/>
      <c r="AD108" s="410"/>
      <c r="AM108" s="410"/>
      <c r="AN108" s="410"/>
      <c r="AW108" s="410"/>
      <c r="AX108" s="410"/>
      <c r="BG108" s="410"/>
      <c r="BH108" s="410"/>
      <c r="BQ108" s="410"/>
      <c r="BR108" s="410"/>
      <c r="CA108" s="410"/>
      <c r="CB108" s="410"/>
      <c r="CK108" s="410"/>
      <c r="CL108" s="410"/>
      <c r="CU108" s="410"/>
      <c r="CV108" s="410"/>
      <c r="DE108" s="410"/>
      <c r="DF108" s="410"/>
    </row>
    <row r="109" spans="1:122" ht="31.2" hidden="1">
      <c r="C109" s="409" t="s">
        <v>126</v>
      </c>
      <c r="F109" s="644" t="s">
        <v>129</v>
      </c>
      <c r="G109" s="645">
        <v>1</v>
      </c>
      <c r="H109" s="642"/>
      <c r="I109" s="642"/>
      <c r="J109" s="643"/>
      <c r="S109" s="410"/>
      <c r="T109" s="410"/>
      <c r="AC109" s="410"/>
      <c r="AD109" s="410"/>
      <c r="AM109" s="410"/>
      <c r="AN109" s="410"/>
      <c r="AW109" s="410"/>
      <c r="AX109" s="410"/>
      <c r="BG109" s="410"/>
      <c r="BH109" s="410"/>
      <c r="BQ109" s="410"/>
      <c r="BR109" s="410"/>
      <c r="CA109" s="410"/>
      <c r="CB109" s="410"/>
      <c r="CK109" s="410"/>
      <c r="CL109" s="410"/>
      <c r="CU109" s="410"/>
      <c r="CV109" s="410"/>
      <c r="DE109" s="410"/>
      <c r="DF109" s="410"/>
    </row>
    <row r="110" spans="1:122" ht="31.2" hidden="1">
      <c r="C110" s="409" t="s">
        <v>127</v>
      </c>
      <c r="F110" s="644" t="s">
        <v>130</v>
      </c>
      <c r="G110" s="645">
        <v>0.5</v>
      </c>
      <c r="H110" s="642"/>
      <c r="I110" s="642"/>
      <c r="J110" s="643"/>
      <c r="S110" s="410"/>
      <c r="T110" s="410"/>
      <c r="AC110" s="410"/>
      <c r="AD110" s="410"/>
      <c r="AM110" s="410"/>
      <c r="AN110" s="410"/>
      <c r="AW110" s="410"/>
      <c r="AX110" s="410"/>
      <c r="BG110" s="410"/>
      <c r="BH110" s="410"/>
      <c r="BQ110" s="410"/>
      <c r="BR110" s="410"/>
      <c r="CA110" s="410"/>
      <c r="CB110" s="410"/>
      <c r="CK110" s="410"/>
      <c r="CL110" s="410"/>
      <c r="CU110" s="410"/>
      <c r="CV110" s="410"/>
      <c r="DE110" s="410"/>
      <c r="DF110" s="410"/>
    </row>
    <row r="111" spans="1:122" hidden="1">
      <c r="C111" s="409" t="s">
        <v>128</v>
      </c>
      <c r="F111" s="644" t="s">
        <v>131</v>
      </c>
      <c r="G111" s="645">
        <v>0.25</v>
      </c>
      <c r="H111" s="642"/>
      <c r="I111" s="642"/>
      <c r="J111" s="643"/>
      <c r="S111" s="410"/>
      <c r="T111" s="410"/>
      <c r="AC111" s="410"/>
      <c r="AD111" s="410"/>
      <c r="AM111" s="410"/>
      <c r="AN111" s="410"/>
      <c r="AW111" s="410"/>
      <c r="AX111" s="410"/>
      <c r="BG111" s="410"/>
      <c r="BH111" s="410"/>
      <c r="BQ111" s="410"/>
      <c r="BR111" s="410"/>
      <c r="CA111" s="410"/>
      <c r="CB111" s="410"/>
      <c r="CK111" s="410"/>
      <c r="CL111" s="410"/>
      <c r="CU111" s="410"/>
      <c r="CV111" s="410"/>
      <c r="DE111" s="410"/>
      <c r="DF111" s="410"/>
    </row>
    <row r="112" spans="1:122" hidden="1">
      <c r="F112" s="644" t="s">
        <v>132</v>
      </c>
      <c r="G112" s="645">
        <v>0</v>
      </c>
      <c r="H112" s="642"/>
      <c r="I112" s="642"/>
      <c r="J112" s="643"/>
      <c r="S112" s="410"/>
      <c r="T112" s="410"/>
      <c r="AC112" s="410"/>
      <c r="AD112" s="410"/>
      <c r="AM112" s="410"/>
      <c r="AN112" s="410"/>
      <c r="AW112" s="410"/>
      <c r="AX112" s="410"/>
      <c r="BG112" s="410"/>
      <c r="BH112" s="410"/>
      <c r="BQ112" s="410"/>
      <c r="BR112" s="410"/>
      <c r="CA112" s="410"/>
      <c r="CB112" s="410"/>
      <c r="CK112" s="410"/>
      <c r="CL112" s="410"/>
      <c r="CU112" s="410"/>
      <c r="CV112" s="410"/>
      <c r="DE112" s="410"/>
      <c r="DF112" s="410"/>
    </row>
    <row r="113" spans="1:110" ht="144" hidden="1" customHeight="1">
      <c r="A113" s="404"/>
      <c r="B113" s="404"/>
      <c r="C113" s="404"/>
      <c r="D113" s="404"/>
      <c r="E113" s="545" t="s">
        <v>197</v>
      </c>
      <c r="F113" s="641">
        <f>F98</f>
        <v>43</v>
      </c>
      <c r="G113" s="638">
        <f>I113/F113</f>
        <v>0</v>
      </c>
      <c r="H113" s="638">
        <f>(1-G113)</f>
        <v>1</v>
      </c>
      <c r="I113" s="641">
        <f>I98</f>
        <v>0</v>
      </c>
      <c r="J113" s="639"/>
      <c r="S113" s="410"/>
      <c r="T113" s="410"/>
      <c r="AC113" s="410"/>
      <c r="AD113" s="410"/>
      <c r="AM113" s="410"/>
      <c r="AN113" s="410"/>
      <c r="AW113" s="410"/>
      <c r="AX113" s="410"/>
      <c r="BG113" s="410"/>
      <c r="BH113" s="410"/>
      <c r="BQ113" s="410"/>
      <c r="BR113" s="410"/>
      <c r="CA113" s="410"/>
      <c r="CB113" s="410"/>
      <c r="CK113" s="410"/>
      <c r="CL113" s="410"/>
      <c r="CU113" s="410"/>
      <c r="CV113" s="410"/>
      <c r="DE113" s="410"/>
      <c r="DF113" s="410"/>
    </row>
    <row r="114" spans="1:110">
      <c r="G114" s="546">
        <f>I113*100/F113</f>
        <v>0</v>
      </c>
      <c r="H114" s="546"/>
      <c r="I114" s="409"/>
    </row>
  </sheetData>
  <sheetProtection algorithmName="SHA-512" hashValue="ShHWPg5YtNYMiiYOZtHhAVxekqJUhCI2BXjKZ4C4aG2DQ+RNLu9gCZ4oq74OtTNQypZDDA796G80fplhWUMjyA==" saltValue="tYwEeYe5YVv4JoVRdfgu+w==" spinCount="100000" sheet="1" selectLockedCells="1"/>
  <dataConsolidate function="product"/>
  <mergeCells count="171">
    <mergeCell ref="F27:H27"/>
    <mergeCell ref="C62:E62"/>
    <mergeCell ref="C63:E63"/>
    <mergeCell ref="C64:E64"/>
    <mergeCell ref="C69:E69"/>
    <mergeCell ref="BS85:CB85"/>
    <mergeCell ref="CA77:CA79"/>
    <mergeCell ref="CB77:CB79"/>
    <mergeCell ref="BS77:BS79"/>
    <mergeCell ref="BT77:BT79"/>
    <mergeCell ref="BU77:BU79"/>
    <mergeCell ref="BV77:BV79"/>
    <mergeCell ref="BW77:BW79"/>
    <mergeCell ref="BN77:BN79"/>
    <mergeCell ref="BO77:BO79"/>
    <mergeCell ref="BP77:BP79"/>
    <mergeCell ref="BQ77:BQ79"/>
    <mergeCell ref="BR77:BR79"/>
    <mergeCell ref="BX77:BX79"/>
    <mergeCell ref="BY77:BY79"/>
    <mergeCell ref="BZ77:BZ79"/>
    <mergeCell ref="BI77:BI79"/>
    <mergeCell ref="BJ77:BJ79"/>
    <mergeCell ref="BK77:BK79"/>
    <mergeCell ref="CC85:CL85"/>
    <mergeCell ref="CM85:CV85"/>
    <mergeCell ref="CW85:DF85"/>
    <mergeCell ref="U85:AD85"/>
    <mergeCell ref="AE85:AN85"/>
    <mergeCell ref="AO85:AX85"/>
    <mergeCell ref="AY85:BH85"/>
    <mergeCell ref="BI85:BR85"/>
    <mergeCell ref="DB77:DB79"/>
    <mergeCell ref="DC77:DC79"/>
    <mergeCell ref="DD77:DD79"/>
    <mergeCell ref="DE77:DE79"/>
    <mergeCell ref="DF77:DF79"/>
    <mergeCell ref="CW77:CW79"/>
    <mergeCell ref="CX77:CX79"/>
    <mergeCell ref="CY77:CY79"/>
    <mergeCell ref="CZ77:CZ79"/>
    <mergeCell ref="DA77:DA79"/>
    <mergeCell ref="CH77:CH79"/>
    <mergeCell ref="CI77:CI79"/>
    <mergeCell ref="CJ77:CJ79"/>
    <mergeCell ref="CK77:CK79"/>
    <mergeCell ref="CL77:CL79"/>
    <mergeCell ref="CC77:CC79"/>
    <mergeCell ref="CD77:CD79"/>
    <mergeCell ref="CE77:CE79"/>
    <mergeCell ref="CF77:CF79"/>
    <mergeCell ref="CG77:CG79"/>
    <mergeCell ref="CR77:CR79"/>
    <mergeCell ref="CS77:CS79"/>
    <mergeCell ref="CT77:CT79"/>
    <mergeCell ref="CU77:CU79"/>
    <mergeCell ref="CV77:CV79"/>
    <mergeCell ref="CM77:CM79"/>
    <mergeCell ref="CN77:CN79"/>
    <mergeCell ref="CO77:CO79"/>
    <mergeCell ref="CP77:CP79"/>
    <mergeCell ref="CQ77:CQ79"/>
    <mergeCell ref="BL77:BL79"/>
    <mergeCell ref="BM77:BM79"/>
    <mergeCell ref="BD77:BD79"/>
    <mergeCell ref="BE77:BE79"/>
    <mergeCell ref="BF77:BF79"/>
    <mergeCell ref="BG77:BG79"/>
    <mergeCell ref="BH77:BH79"/>
    <mergeCell ref="AY77:AY79"/>
    <mergeCell ref="AZ77:AZ79"/>
    <mergeCell ref="BA77:BA79"/>
    <mergeCell ref="BB77:BB79"/>
    <mergeCell ref="BC77:BC79"/>
    <mergeCell ref="AU77:AU79"/>
    <mergeCell ref="AV77:AV79"/>
    <mergeCell ref="AW77:AW79"/>
    <mergeCell ref="AX77:AX79"/>
    <mergeCell ref="AT77:AT79"/>
    <mergeCell ref="AC77:AC79"/>
    <mergeCell ref="AD77:AD79"/>
    <mergeCell ref="U77:U79"/>
    <mergeCell ref="V77:V79"/>
    <mergeCell ref="W77:W79"/>
    <mergeCell ref="X77:X79"/>
    <mergeCell ref="Y77:Y79"/>
    <mergeCell ref="AJ77:AJ79"/>
    <mergeCell ref="AK77:AK79"/>
    <mergeCell ref="AO77:AO79"/>
    <mergeCell ref="AP77:AP79"/>
    <mergeCell ref="AQ77:AQ79"/>
    <mergeCell ref="AR77:AR79"/>
    <mergeCell ref="AS77:AS79"/>
    <mergeCell ref="AL77:AL79"/>
    <mergeCell ref="AM77:AM79"/>
    <mergeCell ref="AN77:AN79"/>
    <mergeCell ref="AE77:AE79"/>
    <mergeCell ref="AF77:AF79"/>
    <mergeCell ref="AG77:AG79"/>
    <mergeCell ref="AH77:AH79"/>
    <mergeCell ref="AI77:AI79"/>
    <mergeCell ref="D75:E75"/>
    <mergeCell ref="D74:E74"/>
    <mergeCell ref="I77:I79"/>
    <mergeCell ref="C78:F78"/>
    <mergeCell ref="Z77:Z79"/>
    <mergeCell ref="AA77:AA79"/>
    <mergeCell ref="AB77:AB79"/>
    <mergeCell ref="O77:O79"/>
    <mergeCell ref="P77:P79"/>
    <mergeCell ref="Q77:Q79"/>
    <mergeCell ref="R77:R79"/>
    <mergeCell ref="S77:S79"/>
    <mergeCell ref="D76:E76"/>
    <mergeCell ref="K85:T85"/>
    <mergeCell ref="C82:E82"/>
    <mergeCell ref="C84:G84"/>
    <mergeCell ref="B85:C85"/>
    <mergeCell ref="T77:T79"/>
    <mergeCell ref="K77:K79"/>
    <mergeCell ref="L77:L79"/>
    <mergeCell ref="M77:M79"/>
    <mergeCell ref="N77:N79"/>
    <mergeCell ref="D73:E73"/>
    <mergeCell ref="C59:E59"/>
    <mergeCell ref="C60:E60"/>
    <mergeCell ref="C70:E70"/>
    <mergeCell ref="D72:E72"/>
    <mergeCell ref="C71:E71"/>
    <mergeCell ref="C27:E27"/>
    <mergeCell ref="C57:F57"/>
    <mergeCell ref="C58:E58"/>
    <mergeCell ref="C35:E35"/>
    <mergeCell ref="C38:E38"/>
    <mergeCell ref="C36:E36"/>
    <mergeCell ref="C45:E45"/>
    <mergeCell ref="C56:E56"/>
    <mergeCell ref="C34:E34"/>
    <mergeCell ref="C54:E54"/>
    <mergeCell ref="C53:E53"/>
    <mergeCell ref="C52:E52"/>
    <mergeCell ref="C29:E29"/>
    <mergeCell ref="C47:E47"/>
    <mergeCell ref="C50:E50"/>
    <mergeCell ref="C49:E49"/>
    <mergeCell ref="C28:E28"/>
    <mergeCell ref="C31:E31"/>
    <mergeCell ref="C66:E66"/>
    <mergeCell ref="C68:E68"/>
    <mergeCell ref="C26:E26"/>
    <mergeCell ref="C2:E2"/>
    <mergeCell ref="C23:E23"/>
    <mergeCell ref="C25:E25"/>
    <mergeCell ref="C9:E9"/>
    <mergeCell ref="I6:I7"/>
    <mergeCell ref="B6:F6"/>
    <mergeCell ref="B7:F7"/>
    <mergeCell ref="C4:E4"/>
    <mergeCell ref="C21:E21"/>
    <mergeCell ref="C22:E22"/>
    <mergeCell ref="C12:E12"/>
    <mergeCell ref="C13:E13"/>
    <mergeCell ref="C14:E14"/>
    <mergeCell ref="C15:E15"/>
    <mergeCell ref="C17:E17"/>
    <mergeCell ref="C19:E19"/>
    <mergeCell ref="C20:E20"/>
    <mergeCell ref="C11:E11"/>
    <mergeCell ref="C40:E40"/>
    <mergeCell ref="F42:F43"/>
    <mergeCell ref="D42:E42"/>
  </mergeCells>
  <conditionalFormatting sqref="B95:B97">
    <cfRule type="containsText" dxfId="1215" priority="1128" operator="containsText" text="GOLD">
      <formula>NOT(ISERROR(SEARCH("GOLD",B95)))</formula>
    </cfRule>
    <cfRule type="containsText" dxfId="1214" priority="1129" operator="containsText" text="SILVER">
      <formula>NOT(ISERROR(SEARCH("SILVER",B95)))</formula>
    </cfRule>
    <cfRule type="containsText" dxfId="1213" priority="1130" operator="containsText" text="CERTIFIED">
      <formula>NOT(ISERROR(SEARCH("CERTIFIED",B95)))</formula>
    </cfRule>
  </conditionalFormatting>
  <conditionalFormatting sqref="B95:B97">
    <cfRule type="containsText" dxfId="1212" priority="1122" operator="containsText" text="NOT CERTIFIED">
      <formula>NOT(ISERROR(SEARCH("NOT CERTIFIED",B95)))</formula>
    </cfRule>
    <cfRule type="expression" dxfId="1211" priority="1123">
      <formula>$F$82=0</formula>
    </cfRule>
    <cfRule type="containsText" dxfId="1210" priority="1126" operator="containsText" text="FALSE">
      <formula>NOT(ISERROR(SEARCH("FALSE",B95)))</formula>
    </cfRule>
    <cfRule type="containsText" dxfId="1209" priority="1127" operator="containsText" text="PLATINUM">
      <formula>NOT(ISERROR(SEARCH("PLATINUM",B95)))</formula>
    </cfRule>
  </conditionalFormatting>
  <conditionalFormatting sqref="B94">
    <cfRule type="containsText" dxfId="1208" priority="1124" operator="containsText" text="FALSE">
      <formula>NOT(ISERROR(SEARCH("FALSE",B94)))</formula>
    </cfRule>
    <cfRule type="containsText" dxfId="1207" priority="1125" operator="containsText" text="SORRY!">
      <formula>NOT(ISERROR(SEARCH("SORRY!",B94)))</formula>
    </cfRule>
  </conditionalFormatting>
  <conditionalFormatting sqref="K102:DF1048576 K100:DI101 DI99 K22:DF23 K44:DF62 K64:DF65 K27:DF27 K29:DF38 K97:DF97 K99:DF99 K1:DF20 K69:DF84">
    <cfRule type="expression" dxfId="1206" priority="1021">
      <formula>$I$1="Select here"</formula>
    </cfRule>
  </conditionalFormatting>
  <conditionalFormatting sqref="L4:DF4 K1:K20 L56:P56 K60:T62 K64:P65 K59:DF59 L77:DF79 K22:DF23 K44:K58 L82:DF82 K27:DF27 K29:K38 K97:DF97 K99:K1048576 L99:DF99 L13:DF13 L69:P76 K69:K84">
    <cfRule type="expression" dxfId="1205" priority="1121">
      <formula>$I$1&lt;1</formula>
    </cfRule>
  </conditionalFormatting>
  <conditionalFormatting sqref="AA13 AP13 BE13 BT13 CI13 CX13 L1:L20 L29:L38 Q59 V59 AA59 AF59 AK59 AP59 AU59 AZ59 BE59 BJ59 BO59 BT59 BY59 CD59 CI59 CN59 CS59 CX59 DC59 L100:L1048576 Q63 V63 AA63 AF63 AK63 AP63 AU63 AZ63 BE63 BJ63 BO63 BT63 BY63 CD63 CI63 CN63 CS63 CX63 DC63 L44:L65 L69:L84">
    <cfRule type="expression" dxfId="1204" priority="1120">
      <formula>$I$1&lt;2</formula>
    </cfRule>
  </conditionalFormatting>
  <conditionalFormatting sqref="AB13 AQ13 BF13 BU13 CJ13 CY13 M1:M20 M29:M38 R59 W59 AB59 AG59 AL59 AQ59 AV59 BA59 BF59 BK59 BP59 BU59 BZ59 CE59 CJ59 CO59 CT59 CY59 DD59 M100:M1048576 R63 W63 AB63 AG63 AL63 AQ63 AV63 BA63 BF63 BK63 BP63 BU63 BZ63 CE63 CJ63 CO63 CT63 CY63 DD63 M44:M65 M69:M84">
    <cfRule type="expression" dxfId="1203" priority="1119">
      <formula>$I$1&lt;3</formula>
    </cfRule>
  </conditionalFormatting>
  <conditionalFormatting sqref="AC13 AR13 BG13 BV13 CK13 CZ13 N1:N20 N29:N38 S59 X59 AC59 AH59 AM59 AR59 AW59 BB59 BG59 BL59 BQ59 BV59 CA59 CF59 CK59 CP59 CU59 CZ59 DE59 N100:N1048576 S63 X63 AC63 AH63 AM63 AR63 AW63 BB63 BG63 BL63 BQ63 BV63 CA63 CF63 CK63 CP63 CU63 CZ63 DE63 N44:N65 N69:N84">
    <cfRule type="expression" dxfId="1202" priority="1118">
      <formula>$I$1&lt;4</formula>
    </cfRule>
  </conditionalFormatting>
  <conditionalFormatting sqref="AD13 AS13 BH13 BW13 CL13 DA13 O1:O20 O29:O38 P100:DI100 O101:DI101 T59 Y59 AD59 AI59 AN59 AS59 AX59 BC59 BH59 BM59 BR59 BW59 CB59 CG59 CL59 CQ59 CV59 DA59 DF59 O100:O1048576 P82:DF82 T63 Y63 AD63 AI63 AN63 AS63 AX63 BC63 BH63 BM63 BR63 BW63 CB63 CG63 CL63 CQ63 CV63 DA63 DF63 O44:O65 O69:O84">
    <cfRule type="expression" dxfId="1201" priority="1117">
      <formula>$I$1&lt;5</formula>
    </cfRule>
  </conditionalFormatting>
  <conditionalFormatting sqref="AE13 AT13 BI13 BX13 CM13 DB13 P1:P20 P70:P84 P100:P1048576 P29:P38 P44:P61">
    <cfRule type="expression" dxfId="1200" priority="1116">
      <formula>$I$1&lt;6</formula>
    </cfRule>
  </conditionalFormatting>
  <conditionalFormatting sqref="AF13 AU13 BJ13 BY13 CN13 DC13 Q1:Q20 Q70:Q84 Q100:Q1048576 Q29:Q38 Q44:Q61">
    <cfRule type="expression" dxfId="1199" priority="1115">
      <formula>$I$1&lt;7</formula>
    </cfRule>
  </conditionalFormatting>
  <conditionalFormatting sqref="AG13 AV13 BK13 BZ13 CO13 DD13 R1:R20 R70:R84 R100:R1048576 R29:R38 R44:R61">
    <cfRule type="expression" dxfId="1198" priority="1114">
      <formula>$I$1&lt;8</formula>
    </cfRule>
  </conditionalFormatting>
  <conditionalFormatting sqref="AH13 AW13 BL13 CA13 CP13 DE13 S1:S20 S70:S84 S100:S1048576 S29:S38 S44:S61">
    <cfRule type="expression" dxfId="1197" priority="1113">
      <formula>$I$1&lt;9</formula>
    </cfRule>
  </conditionalFormatting>
  <conditionalFormatting sqref="AI13 AX13 BM13 CB13 CQ13 DF13 T1:T20 T70:T84 T100:T1048576 T29:T38 T44:T61">
    <cfRule type="expression" dxfId="1196" priority="1112">
      <formula>$I$1&lt;10</formula>
    </cfRule>
  </conditionalFormatting>
  <conditionalFormatting sqref="AJ13 AY13 BN13 CC13 CR13 U1:U20 U70:U84 U100:U1048576 U29:U38 U44:U61">
    <cfRule type="expression" dxfId="1195" priority="1111">
      <formula>$I$1&lt;11</formula>
    </cfRule>
  </conditionalFormatting>
  <conditionalFormatting sqref="AK13 AZ13 BO13 CD13 CS13 V1:V20 V70:V84 V100:V1048576 V29:V38 V44:V61">
    <cfRule type="expression" dxfId="1194" priority="1110">
      <formula>$I$1&lt;12</formula>
    </cfRule>
  </conditionalFormatting>
  <conditionalFormatting sqref="AL13 BA13 BP13 CE13 CT13 W1:W20 W70:W84 W100:W1048576 W29:W38 W44:W61">
    <cfRule type="expression" dxfId="1193" priority="1109">
      <formula>$I$1&lt;13</formula>
    </cfRule>
  </conditionalFormatting>
  <conditionalFormatting sqref="AM13 BB13 BQ13 CF13 CU13 X1:X20 X70:X84 X100:X1048576 X29:X38 X44:X61">
    <cfRule type="expression" dxfId="1192" priority="1108">
      <formula>$I$1&lt;14</formula>
    </cfRule>
  </conditionalFormatting>
  <conditionalFormatting sqref="AN13 BC13 BR13 CG13 CV13 Y1:Y20 Y70:Y84 Y100:Y1048576 Y29:Y38 Y44:Y61">
    <cfRule type="expression" dxfId="1191" priority="1107">
      <formula>$I$1&lt;15</formula>
    </cfRule>
  </conditionalFormatting>
  <conditionalFormatting sqref="Z1:Z20 Z70:Z84 Z100:Z1048576 Z29:Z38 Z44:Z61">
    <cfRule type="expression" dxfId="1190" priority="1106">
      <formula>$I$1&lt;16</formula>
    </cfRule>
  </conditionalFormatting>
  <conditionalFormatting sqref="AA1:AA20 AA70:AA84 AA100:AA1048576 AA29:AA38 AA44:AA61">
    <cfRule type="expression" dxfId="1189" priority="1105">
      <formula>$I$1&lt;17</formula>
    </cfRule>
  </conditionalFormatting>
  <conditionalFormatting sqref="AB1:AB20 AB70:AB84 AB100:AB1048576 AB29:AB38 AB44:AB61">
    <cfRule type="expression" dxfId="1188" priority="1104">
      <formula>$I$1&lt;18</formula>
    </cfRule>
  </conditionalFormatting>
  <conditionalFormatting sqref="AC1:AC20 AC70:AC84 AC100:AC1048576 AC29:AC38 AC44:AC61">
    <cfRule type="expression" dxfId="1187" priority="1103">
      <formula>$I$1&lt;19</formula>
    </cfRule>
  </conditionalFormatting>
  <conditionalFormatting sqref="AD1:AD20 AD70:AD84 AD100:AD1048576 AD29:AD38 AD44:AD61">
    <cfRule type="expression" dxfId="1186" priority="1102">
      <formula>$I$1&lt;20</formula>
    </cfRule>
  </conditionalFormatting>
  <conditionalFormatting sqref="AE1:AE20 AE70:AE84 AE100:AE1048576 AE29:AE38 AE44:AE61">
    <cfRule type="expression" dxfId="1185" priority="1101">
      <formula>$I$1&lt;21</formula>
    </cfRule>
  </conditionalFormatting>
  <conditionalFormatting sqref="AF1:AF20 AF70:AF84 AF100:AF1048576 AF29:AF38 AF44:AF61">
    <cfRule type="expression" dxfId="1184" priority="1100">
      <formula>$I$1&lt;22</formula>
    </cfRule>
  </conditionalFormatting>
  <conditionalFormatting sqref="AG1:AG20 AG70:AG84 AG100:AG1048576 AG29:AG38 AG44:AG61">
    <cfRule type="expression" dxfId="1183" priority="1099">
      <formula>$I$1&lt;23</formula>
    </cfRule>
  </conditionalFormatting>
  <conditionalFormatting sqref="AH1:AH20 AH70:AH84 AH100:AH1048576 AH29:AH38 AH44:AH61">
    <cfRule type="expression" dxfId="1182" priority="1098">
      <formula>$I$1&lt;24</formula>
    </cfRule>
  </conditionalFormatting>
  <conditionalFormatting sqref="AI1:AI20 AI70:AI84 AI100:AI1048576 AI29:AI38 AI44:AI61">
    <cfRule type="expression" dxfId="1181" priority="1097">
      <formula>$I$1&lt;25</formula>
    </cfRule>
  </conditionalFormatting>
  <conditionalFormatting sqref="AJ1:AJ20 AJ70:AJ84 AJ100:AJ1048576 AJ29:AJ38 AJ44:AJ61">
    <cfRule type="expression" dxfId="1180" priority="1096">
      <formula>$I$1&lt;26</formula>
    </cfRule>
  </conditionalFormatting>
  <conditionalFormatting sqref="AK1:AK20 AK70:AK84 AK100:AK1048576 AK29:AK38 AK44:AK61">
    <cfRule type="expression" dxfId="1179" priority="1095">
      <formula>$I$1&lt;27</formula>
    </cfRule>
  </conditionalFormatting>
  <conditionalFormatting sqref="AL1:AL20 AL70:AL84 AL100:AL1048576 AL29:AL38 AL44:AL61">
    <cfRule type="expression" dxfId="1178" priority="1094">
      <formula>$I$1&lt;28</formula>
    </cfRule>
  </conditionalFormatting>
  <conditionalFormatting sqref="AM1:AM20 AM70:AM84 AM100:AM1048576 AM29:AM38 AM44:AM61">
    <cfRule type="expression" dxfId="1177" priority="1093">
      <formula>$I$1&lt;29</formula>
    </cfRule>
  </conditionalFormatting>
  <conditionalFormatting sqref="AN1:AN20 AN70:AN84 AN100:AN1048576 AN29:AN38 AN44:AN61">
    <cfRule type="expression" dxfId="1176" priority="1092">
      <formula>$I$1&lt;30</formula>
    </cfRule>
  </conditionalFormatting>
  <conditionalFormatting sqref="AO1:AO20 AO70:AO84 AO100:AO1048576 AO29:AO38 AO44:AO61">
    <cfRule type="expression" dxfId="1175" priority="1091">
      <formula>$I$1&lt;31</formula>
    </cfRule>
  </conditionalFormatting>
  <conditionalFormatting sqref="AP1:AP20 AP70:AP84 AP100:AP1048576 AP29:AP38 AP44:AP61">
    <cfRule type="expression" dxfId="1174" priority="1090">
      <formula>$I$1&lt;32</formula>
    </cfRule>
  </conditionalFormatting>
  <conditionalFormatting sqref="AQ1:AQ20 AQ70:AQ84 AQ100:AQ1048576 AQ29:AQ38 AQ44:AQ61">
    <cfRule type="expression" dxfId="1173" priority="1089">
      <formula>$I$1&lt;33</formula>
    </cfRule>
  </conditionalFormatting>
  <conditionalFormatting sqref="AR1:AR20 AR70:AR84 AR100:AR1048576 AR29:AR38 AR44:AR61">
    <cfRule type="expression" dxfId="1172" priority="1088">
      <formula>$I$1&lt;34</formula>
    </cfRule>
  </conditionalFormatting>
  <conditionalFormatting sqref="AS1:AS20 AS70:AS84 AS100:AS1048576 AS29:AS38 AS44:AS61">
    <cfRule type="expression" dxfId="1171" priority="1087">
      <formula>$I$1&lt;35</formula>
    </cfRule>
  </conditionalFormatting>
  <conditionalFormatting sqref="AT1:AT20 AT70:AT84 AT100:AT1048576 AT29:AT38 AT44:AT61">
    <cfRule type="expression" dxfId="1170" priority="1086">
      <formula>$I$1&lt;36</formula>
    </cfRule>
  </conditionalFormatting>
  <conditionalFormatting sqref="AU1:AU20 AU70:AU84 AU100:AU1048576 AU29:AU38 AU44:AU61">
    <cfRule type="expression" dxfId="1169" priority="1085">
      <formula>$I$1&lt;37</formula>
    </cfRule>
  </conditionalFormatting>
  <conditionalFormatting sqref="AV1:AV20 AV70:AV84 AV100:AV1048576 AV29:AV38 AV44:AV61">
    <cfRule type="expression" dxfId="1168" priority="1084">
      <formula>$I$1&lt;38</formula>
    </cfRule>
  </conditionalFormatting>
  <conditionalFormatting sqref="AW1:AW20 AW70:AW84 AW100:AW1048576 AW29:AW38 AW44:AW61">
    <cfRule type="expression" dxfId="1167" priority="1083">
      <formula>$I$1&lt;39</formula>
    </cfRule>
  </conditionalFormatting>
  <conditionalFormatting sqref="AX1:AX20 AX70:AX84 AX100:AX1048576 AX29:AX38 AX44:AX61">
    <cfRule type="expression" dxfId="1166" priority="1082">
      <formula>$I$1&lt;40</formula>
    </cfRule>
  </conditionalFormatting>
  <conditionalFormatting sqref="AY1:AY20 AY70:AY84 AY100:AY1048576 AY29:AY38 AY44:AY61">
    <cfRule type="expression" dxfId="1165" priority="1081">
      <formula>$I$1&lt;41</formula>
    </cfRule>
  </conditionalFormatting>
  <conditionalFormatting sqref="AZ1:AZ20 AZ70:AZ84 AZ100:AZ1048576 AZ29:AZ38 AZ44:AZ61">
    <cfRule type="expression" dxfId="1164" priority="1080">
      <formula>$I$1&lt;42</formula>
    </cfRule>
  </conditionalFormatting>
  <conditionalFormatting sqref="BA1:BA20 BA70:BA84 BA100:BA1048576 BA29:BA38 BA44:BA61">
    <cfRule type="expression" dxfId="1163" priority="1079">
      <formula>$I$1&lt;43</formula>
    </cfRule>
  </conditionalFormatting>
  <conditionalFormatting sqref="BB1:BB20 BB70:BB84 BB100:BB1048576 BB29:BB38 BB44:BB61">
    <cfRule type="expression" dxfId="1162" priority="1078">
      <formula>$I$1&lt;44</formula>
    </cfRule>
  </conditionalFormatting>
  <conditionalFormatting sqref="BC1:BC20 BC70:BC84 BC100:BC1048576 BC29:BC38 BC44:BC61">
    <cfRule type="expression" dxfId="1161" priority="1077">
      <formula>$I$1&lt;45</formula>
    </cfRule>
  </conditionalFormatting>
  <conditionalFormatting sqref="BD1:BD20 BD70:BD84 BD100:BD1048576 BD29:BD38 BD44:BD61">
    <cfRule type="expression" dxfId="1160" priority="1076">
      <formula>$I$1&lt;46</formula>
    </cfRule>
  </conditionalFormatting>
  <conditionalFormatting sqref="BE1:BE20 BE70:BE84 BE100:BE1048576 BE29:BE38 BE44:BE61">
    <cfRule type="expression" dxfId="1159" priority="1075">
      <formula>$I$1&lt;47</formula>
    </cfRule>
  </conditionalFormatting>
  <conditionalFormatting sqref="BF1:BF20 BF70:BF84 BF100:BF1048576 BF29:BF38 BF44:BF61">
    <cfRule type="expression" dxfId="1158" priority="1074">
      <formula>$I$1&lt;48</formula>
    </cfRule>
  </conditionalFormatting>
  <conditionalFormatting sqref="BG1:BG20 BG70:BG84 BG100:BG1048576 BG29:BG38 BG44:BG61">
    <cfRule type="expression" dxfId="1157" priority="1073">
      <formula>$I$1&lt;49</formula>
    </cfRule>
  </conditionalFormatting>
  <conditionalFormatting sqref="BH1:BH20 BH70:BH84 BH100:BH1048576 BH29:BH38 BH44:BH61">
    <cfRule type="expression" dxfId="1156" priority="1072">
      <formula>$I$1&lt;50</formula>
    </cfRule>
  </conditionalFormatting>
  <conditionalFormatting sqref="BI1:BI20 BI70:BI84 BI100:BI1048576 BI29:BI38 BI44:BI61">
    <cfRule type="expression" dxfId="1155" priority="1071">
      <formula>$I$1&lt;51</formula>
    </cfRule>
  </conditionalFormatting>
  <conditionalFormatting sqref="BJ1:BJ20 BJ70:BJ84 BJ100:BJ1048576 BJ29:BJ38 BJ44:BJ61">
    <cfRule type="expression" dxfId="1154" priority="1070">
      <formula>$I$1&lt;52</formula>
    </cfRule>
  </conditionalFormatting>
  <conditionalFormatting sqref="BK1:BK20 BK70:BK84 BK100:BK1048576 BK29:BK38 BK44:BK61">
    <cfRule type="expression" dxfId="1153" priority="1069">
      <formula>$I$1&lt;53</formula>
    </cfRule>
  </conditionalFormatting>
  <conditionalFormatting sqref="BL1:BL20 BL70:BL84 BL100:BL1048576 BL29:BL38 BL44:BL61">
    <cfRule type="expression" dxfId="1152" priority="1068">
      <formula>$I$1&lt;54</formula>
    </cfRule>
  </conditionalFormatting>
  <conditionalFormatting sqref="BM1:BM20 BM70:BM84 BM100:BM1048576 BM29:BM38 BM44:BM61">
    <cfRule type="expression" dxfId="1151" priority="1067">
      <formula>$I$1&lt;55</formula>
    </cfRule>
  </conditionalFormatting>
  <conditionalFormatting sqref="BN1:BN20 BN70:BN84 BN100:BN1048576 BN29:BN38 BN44:BN61">
    <cfRule type="expression" dxfId="1150" priority="1066">
      <formula>$I$1&lt;56</formula>
    </cfRule>
  </conditionalFormatting>
  <conditionalFormatting sqref="BO1:BO20 BO70:BO84 BO100:BO1048576 BO29:BO38 BO44:BO61">
    <cfRule type="expression" dxfId="1149" priority="1065">
      <formula>$I$1&lt;57</formula>
    </cfRule>
  </conditionalFormatting>
  <conditionalFormatting sqref="BP1:BP20 BP70:BP84 BP100:BP1048576 BP29:BP38 BP44:BP61">
    <cfRule type="expression" dxfId="1148" priority="1064">
      <formula>$I$1&lt;58</formula>
    </cfRule>
  </conditionalFormatting>
  <conditionalFormatting sqref="BQ1:BQ20 BQ70:BQ84 BQ100:BQ1048576 BQ29:BQ38 BQ44:BQ61">
    <cfRule type="expression" dxfId="1147" priority="1063">
      <formula>$I$1&lt;59</formula>
    </cfRule>
  </conditionalFormatting>
  <conditionalFormatting sqref="BR1:BR20 BR70:BR84 BR100:BR1048576 BR29:BR38 BR44:BR61">
    <cfRule type="expression" dxfId="1146" priority="1062">
      <formula>$I$1&lt;60</formula>
    </cfRule>
  </conditionalFormatting>
  <conditionalFormatting sqref="BS1:BS20 BS70:BS84 BS100:BS1048576 BS29:BS38 BS44:BS61">
    <cfRule type="expression" dxfId="1145" priority="1061">
      <formula>$I$1&lt;61</formula>
    </cfRule>
  </conditionalFormatting>
  <conditionalFormatting sqref="BT1:BT20 BT70:BT84 BT100:BT1048576 BT29:BT38 BT44:BT61">
    <cfRule type="expression" dxfId="1144" priority="1060">
      <formula>$I$1&lt;62</formula>
    </cfRule>
  </conditionalFormatting>
  <conditionalFormatting sqref="BU1:BU20 BU70:BU84 BU100:BU1048576 BU29:BU38 BU44:BU61">
    <cfRule type="expression" dxfId="1143" priority="1059">
      <formula>$I$1&lt;63</formula>
    </cfRule>
  </conditionalFormatting>
  <conditionalFormatting sqref="BV1:BV20 BV70:BV84 BV100:BV1048576 BV29:BV38 BV44:BV61">
    <cfRule type="expression" dxfId="1142" priority="1058">
      <formula>$I$1&lt;64</formula>
    </cfRule>
  </conditionalFormatting>
  <conditionalFormatting sqref="BW1:BW20 BW70:BW84 BW100:BW1048576 BW29:BW38 BW44:BW61">
    <cfRule type="expression" dxfId="1141" priority="1057">
      <formula>$I$1&lt;65</formula>
    </cfRule>
  </conditionalFormatting>
  <conditionalFormatting sqref="BX1:BX20 BX70:BX84 BX100:BX1048576 BX29:BX38 BX44:BX61">
    <cfRule type="expression" dxfId="1140" priority="1056">
      <formula>$I$1&lt;66</formula>
    </cfRule>
  </conditionalFormatting>
  <conditionalFormatting sqref="BY1:BY20 BY70:BY84 BY100:BY1048576 BY29:BY38 BY44:BY61">
    <cfRule type="expression" dxfId="1139" priority="1055">
      <formula>$I$1&lt;67</formula>
    </cfRule>
  </conditionalFormatting>
  <conditionalFormatting sqref="BZ1:BZ20 BZ70:BZ84 BZ100:BZ1048576 BZ29:BZ38 BZ44:BZ61">
    <cfRule type="expression" dxfId="1138" priority="1054">
      <formula>$I$1&lt;68</formula>
    </cfRule>
  </conditionalFormatting>
  <conditionalFormatting sqref="CA1:CA20 CA70:CA84 CA100:CA1048576 CA29:CA38 CA44:CA61">
    <cfRule type="expression" dxfId="1137" priority="1053">
      <formula>$I$1&lt;69</formula>
    </cfRule>
  </conditionalFormatting>
  <conditionalFormatting sqref="CB1:CB20 CB70:CB84 CB100:CB1048576 CB29:CB38 CB44:CB61">
    <cfRule type="expression" dxfId="1136" priority="1052">
      <formula>$I$1&lt;70</formula>
    </cfRule>
  </conditionalFormatting>
  <conditionalFormatting sqref="CC1:CC20 CC70:CC84 CC100:CC1048576 CC29:CC38 CC44:CC61">
    <cfRule type="expression" dxfId="1135" priority="1051">
      <formula>$I$1&lt;71</formula>
    </cfRule>
  </conditionalFormatting>
  <conditionalFormatting sqref="CD1:CD20 CD70:CD84 CD100:CD1048576 CD29:CD38 CD44:CD61">
    <cfRule type="expression" dxfId="1134" priority="1050">
      <formula>$I$1&lt;72</formula>
    </cfRule>
  </conditionalFormatting>
  <conditionalFormatting sqref="CE1:CE20 CE70:CE84 CE100:CE1048576 CE29:CE38 CE44:CE61">
    <cfRule type="expression" dxfId="1133" priority="1049">
      <formula>$I$1&lt;73</formula>
    </cfRule>
  </conditionalFormatting>
  <conditionalFormatting sqref="CF1:CF20 CF70:CF84 CF100:CF1048576 CF29:CF38 CF44:CF61">
    <cfRule type="expression" dxfId="1132" priority="1048">
      <formula>$I$1&lt;74</formula>
    </cfRule>
  </conditionalFormatting>
  <conditionalFormatting sqref="CG1:CG20 CG70:CG84 CG100:CG1048576 CG29:CG38 CG44:CG61">
    <cfRule type="expression" dxfId="1131" priority="1047">
      <formula>$I$1&lt;75</formula>
    </cfRule>
  </conditionalFormatting>
  <conditionalFormatting sqref="CH1:CH20 CH70:CH84 CH100:CH1048576 CH29:CH38 CH44:CH61">
    <cfRule type="expression" dxfId="1130" priority="1046">
      <formula>$I$1&lt;76</formula>
    </cfRule>
  </conditionalFormatting>
  <conditionalFormatting sqref="CI1:CI20 CI70:CI84 CI100:CI1048576 CI29:CI38 CI44:CI61">
    <cfRule type="expression" dxfId="1129" priority="1045">
      <formula>$I$1&lt;77</formula>
    </cfRule>
  </conditionalFormatting>
  <conditionalFormatting sqref="CJ1:CJ20 CJ70:CJ84 CJ100:CJ1048576 CJ29:CJ38 CJ44:CJ61">
    <cfRule type="expression" dxfId="1128" priority="1044">
      <formula>$I$1&lt;78</formula>
    </cfRule>
  </conditionalFormatting>
  <conditionalFormatting sqref="CK1:CK20 CK70:CK84 CK100:CK1048576 CK29:CK38 CK44:CK61">
    <cfRule type="expression" dxfId="1127" priority="1043">
      <formula>$I$1&lt;79</formula>
    </cfRule>
  </conditionalFormatting>
  <conditionalFormatting sqref="CL1:CL20 CL70:CL84 CL100:CL1048576 CL29:CL38 CL44:CL61">
    <cfRule type="expression" dxfId="1126" priority="1042">
      <formula>$I$1&lt;80</formula>
    </cfRule>
  </conditionalFormatting>
  <conditionalFormatting sqref="CM1:CM20 CM70:CM84 CM100:CM1048576 CM29:CM38 CM44:CM61">
    <cfRule type="expression" dxfId="1125" priority="1041">
      <formula>$I$1&lt;81</formula>
    </cfRule>
  </conditionalFormatting>
  <conditionalFormatting sqref="CN1:CN20 CN70:CN84 CN100:CN1048576 CN29:CN38 CN44:CN61">
    <cfRule type="expression" dxfId="1124" priority="1040">
      <formula>$I$1&lt;82</formula>
    </cfRule>
  </conditionalFormatting>
  <conditionalFormatting sqref="CO1:CO20 CO70:CO84 CO100:CO1048576 CO29:CO38 CO44:CO61">
    <cfRule type="expression" dxfId="1123" priority="1039">
      <formula>$I$1&lt;83</formula>
    </cfRule>
  </conditionalFormatting>
  <conditionalFormatting sqref="CP1:CP20 CP70:CP84 CP100:CP1048576 CP29:CP38 CP44:CP61">
    <cfRule type="expression" dxfId="1122" priority="1038">
      <formula>$I$1&lt;84</formula>
    </cfRule>
  </conditionalFormatting>
  <conditionalFormatting sqref="CQ1:CQ20 CQ70:CQ84 CQ100:CQ1048576 CQ29:CQ38 CQ44:CQ61">
    <cfRule type="expression" dxfId="1121" priority="1037">
      <formula>$I$1&lt;85</formula>
    </cfRule>
  </conditionalFormatting>
  <conditionalFormatting sqref="CR1:CR20 CR70:CR84 CR100:CR1048576 CR29:CR38 CR44:CR61">
    <cfRule type="expression" dxfId="1120" priority="1036">
      <formula>$I$1&lt;86</formula>
    </cfRule>
  </conditionalFormatting>
  <conditionalFormatting sqref="CS1:CS20 CS70:CS84 CS100:CS1048576 CS29:CS38 CS44:CS61">
    <cfRule type="expression" dxfId="1119" priority="1035">
      <formula>$I$1&lt;87</formula>
    </cfRule>
  </conditionalFormatting>
  <conditionalFormatting sqref="CT1:CT20 CT70:CT84 CT100:CT1048576 CT29:CT38 CT44:CT61">
    <cfRule type="expression" dxfId="1118" priority="1034">
      <formula>$I$1&lt;88</formula>
    </cfRule>
  </conditionalFormatting>
  <conditionalFormatting sqref="CU1:CU20 CU70:CU84 CU100:CU1048576 CU29:CU38 CU44:CU61">
    <cfRule type="expression" dxfId="1117" priority="1033">
      <formula>$I$1&lt;89</formula>
    </cfRule>
  </conditionalFormatting>
  <conditionalFormatting sqref="CV1:CV20 CV70:CV84 CV100:CV1048576 CV29:CV38 CV44:CV61">
    <cfRule type="expression" dxfId="1116" priority="1032">
      <formula>$I$1&lt;90</formula>
    </cfRule>
  </conditionalFormatting>
  <conditionalFormatting sqref="CW1:CW20 CW70:CW84 CW100:CW1048576 CW29:CW38 CW44:CW61">
    <cfRule type="expression" dxfId="1115" priority="1031">
      <formula>$I$1&lt;91</formula>
    </cfRule>
  </conditionalFormatting>
  <conditionalFormatting sqref="CX1:CX20 CX70:CX84 CY100:DI101 DI99 CX100:CX1048576 CX29:CX38 CX44:CX61">
    <cfRule type="expression" dxfId="1114" priority="1030">
      <formula>$I$1&lt;92</formula>
    </cfRule>
  </conditionalFormatting>
  <conditionalFormatting sqref="CY1:CY20 CY70:CY84 CY102:CY1048576 CY29:CY38 CY44:CY61">
    <cfRule type="expression" dxfId="1113" priority="1029">
      <formula>$I$1&lt;93</formula>
    </cfRule>
  </conditionalFormatting>
  <conditionalFormatting sqref="CZ1:CZ20 CZ70:CZ84 CZ102:CZ1048576 CZ29:CZ38 CZ44:CZ61">
    <cfRule type="expression" dxfId="1112" priority="1028">
      <formula>$I$1&lt;94</formula>
    </cfRule>
  </conditionalFormatting>
  <conditionalFormatting sqref="DA1:DA20 DA70:DA84 DA102:DA1048576 DA29:DA38 DA44:DA61">
    <cfRule type="expression" dxfId="1111" priority="1027">
      <formula>$I$1&lt;95</formula>
    </cfRule>
  </conditionalFormatting>
  <conditionalFormatting sqref="DB1:DB20 DB70:DB84 DB102:DB1048576 DB29:DB38 DB44:DB61">
    <cfRule type="expression" dxfId="1110" priority="1026">
      <formula>$I$1&lt;96</formula>
    </cfRule>
  </conditionalFormatting>
  <conditionalFormatting sqref="DC1:DC20 DC70:DC84 DC102:DC1048576 DC29:DC38 DC44:DC61">
    <cfRule type="expression" dxfId="1109" priority="1025">
      <formula>$I$1&lt;97</formula>
    </cfRule>
  </conditionalFormatting>
  <conditionalFormatting sqref="DD1:DD20 DD70:DD84 DD102:DD1048576 DD29:DD38 DD44:DD61">
    <cfRule type="expression" dxfId="1108" priority="1024">
      <formula>$I$1&lt;98</formula>
    </cfRule>
  </conditionalFormatting>
  <conditionalFormatting sqref="DE1:DE20 DE70:DE84 DE102:DE1048576 DE29:DE38 DE44:DE61">
    <cfRule type="expression" dxfId="1107" priority="1023">
      <formula>$I$1&lt;99</formula>
    </cfRule>
  </conditionalFormatting>
  <conditionalFormatting sqref="DF1:DF20 DF70:DF84 DF102:DF1048576 DF29:DF38 DF44:DF61">
    <cfRule type="expression" dxfId="1106" priority="1022">
      <formula>$I$1&lt;100</formula>
    </cfRule>
  </conditionalFormatting>
  <conditionalFormatting sqref="P62 P64:P65 P69">
    <cfRule type="expression" dxfId="1105" priority="914">
      <formula>$I$1&lt;6</formula>
    </cfRule>
  </conditionalFormatting>
  <conditionalFormatting sqref="Q62 Q64:Q65 Q69">
    <cfRule type="expression" dxfId="1104" priority="913">
      <formula>$I$1&lt;7</formula>
    </cfRule>
  </conditionalFormatting>
  <conditionalFormatting sqref="R62 R64:R65 R69">
    <cfRule type="expression" dxfId="1103" priority="912">
      <formula>$I$1&lt;8</formula>
    </cfRule>
  </conditionalFormatting>
  <conditionalFormatting sqref="S62 S64:S65 S69">
    <cfRule type="expression" dxfId="1102" priority="911">
      <formula>$I$1&lt;9</formula>
    </cfRule>
  </conditionalFormatting>
  <conditionalFormatting sqref="T62 T64:T65 T69">
    <cfRule type="expression" dxfId="1101" priority="910">
      <formula>$I$1&lt;10</formula>
    </cfRule>
  </conditionalFormatting>
  <conditionalFormatting sqref="U62 U64:U65 U69">
    <cfRule type="expression" dxfId="1100" priority="909">
      <formula>$I$1&lt;11</formula>
    </cfRule>
  </conditionalFormatting>
  <conditionalFormatting sqref="V62 V64:V65 V69">
    <cfRule type="expression" dxfId="1099" priority="908">
      <formula>$I$1&lt;12</formula>
    </cfRule>
  </conditionalFormatting>
  <conditionalFormatting sqref="W62 W64:W65 W69">
    <cfRule type="expression" dxfId="1098" priority="907">
      <formula>$I$1&lt;13</formula>
    </cfRule>
  </conditionalFormatting>
  <conditionalFormatting sqref="X62 X64:X65 X69">
    <cfRule type="expression" dxfId="1097" priority="906">
      <formula>$I$1&lt;14</formula>
    </cfRule>
  </conditionalFormatting>
  <conditionalFormatting sqref="Y62 Y64:Y65 Y69">
    <cfRule type="expression" dxfId="1096" priority="905">
      <formula>$I$1&lt;15</formula>
    </cfRule>
  </conditionalFormatting>
  <conditionalFormatting sqref="Z62 Z64:Z65 Z69">
    <cfRule type="expression" dxfId="1095" priority="904">
      <formula>$I$1&lt;16</formula>
    </cfRule>
  </conditionalFormatting>
  <conditionalFormatting sqref="AA62 AA64:AA65 AA69">
    <cfRule type="expression" dxfId="1094" priority="903">
      <formula>$I$1&lt;17</formula>
    </cfRule>
  </conditionalFormatting>
  <conditionalFormatting sqref="AB62 AB64:AB65 AB69">
    <cfRule type="expression" dxfId="1093" priority="902">
      <formula>$I$1&lt;18</formula>
    </cfRule>
  </conditionalFormatting>
  <conditionalFormatting sqref="AC62 AC64:AC65 AC69">
    <cfRule type="expression" dxfId="1092" priority="901">
      <formula>$I$1&lt;19</formula>
    </cfRule>
  </conditionalFormatting>
  <conditionalFormatting sqref="AD62 AD64:AD65 AD69">
    <cfRule type="expression" dxfId="1091" priority="900">
      <formula>$I$1&lt;20</formula>
    </cfRule>
  </conditionalFormatting>
  <conditionalFormatting sqref="AE62 AE64:AE65 AE69">
    <cfRule type="expression" dxfId="1090" priority="899">
      <formula>$I$1&lt;21</formula>
    </cfRule>
  </conditionalFormatting>
  <conditionalFormatting sqref="AF62 AF64:AF65 AF69">
    <cfRule type="expression" dxfId="1089" priority="898">
      <formula>$I$1&lt;22</formula>
    </cfRule>
  </conditionalFormatting>
  <conditionalFormatting sqref="AG62 AG64:AG65 AG69">
    <cfRule type="expression" dxfId="1088" priority="897">
      <formula>$I$1&lt;23</formula>
    </cfRule>
  </conditionalFormatting>
  <conditionalFormatting sqref="AH62 AH64:AH65 AH69">
    <cfRule type="expression" dxfId="1087" priority="896">
      <formula>$I$1&lt;24</formula>
    </cfRule>
  </conditionalFormatting>
  <conditionalFormatting sqref="AI62 AI64:AI65 AI69">
    <cfRule type="expression" dxfId="1086" priority="895">
      <formula>$I$1&lt;25</formula>
    </cfRule>
  </conditionalFormatting>
  <conditionalFormatting sqref="AJ62 AJ64:AJ65 AJ69">
    <cfRule type="expression" dxfId="1085" priority="894">
      <formula>$I$1&lt;26</formula>
    </cfRule>
  </conditionalFormatting>
  <conditionalFormatting sqref="AK62 AK64:AK65 AK69">
    <cfRule type="expression" dxfId="1084" priority="893">
      <formula>$I$1&lt;27</formula>
    </cfRule>
  </conditionalFormatting>
  <conditionalFormatting sqref="AL62 AL64:AL65 AL69">
    <cfRule type="expression" dxfId="1083" priority="892">
      <formula>$I$1&lt;28</formula>
    </cfRule>
  </conditionalFormatting>
  <conditionalFormatting sqref="AM62 AM64:AM65 AM69">
    <cfRule type="expression" dxfId="1082" priority="891">
      <formula>$I$1&lt;29</formula>
    </cfRule>
  </conditionalFormatting>
  <conditionalFormatting sqref="AN62 AN64:AN65 AN69">
    <cfRule type="expression" dxfId="1081" priority="890">
      <formula>$I$1&lt;30</formula>
    </cfRule>
  </conditionalFormatting>
  <conditionalFormatting sqref="AO62 AO64:AO65 AO69">
    <cfRule type="expression" dxfId="1080" priority="889">
      <formula>$I$1&lt;31</formula>
    </cfRule>
  </conditionalFormatting>
  <conditionalFormatting sqref="AP62 AP64:AP65 AP69">
    <cfRule type="expression" dxfId="1079" priority="888">
      <formula>$I$1&lt;32</formula>
    </cfRule>
  </conditionalFormatting>
  <conditionalFormatting sqref="AQ62 AQ64:AQ65 AQ69">
    <cfRule type="expression" dxfId="1078" priority="887">
      <formula>$I$1&lt;33</formula>
    </cfRule>
  </conditionalFormatting>
  <conditionalFormatting sqref="AR62 AR64:AR65 AR69">
    <cfRule type="expression" dxfId="1077" priority="886">
      <formula>$I$1&lt;34</formula>
    </cfRule>
  </conditionalFormatting>
  <conditionalFormatting sqref="AS62 AS64:AS65 AS69">
    <cfRule type="expression" dxfId="1076" priority="885">
      <formula>$I$1&lt;35</formula>
    </cfRule>
  </conditionalFormatting>
  <conditionalFormatting sqref="AT62 AT64:AT65 AT69">
    <cfRule type="expression" dxfId="1075" priority="884">
      <formula>$I$1&lt;36</formula>
    </cfRule>
  </conditionalFormatting>
  <conditionalFormatting sqref="AU62 AU64:AU65 AU69">
    <cfRule type="expression" dxfId="1074" priority="883">
      <formula>$I$1&lt;37</formula>
    </cfRule>
  </conditionalFormatting>
  <conditionalFormatting sqref="AV62 AV64:AV65 AV69">
    <cfRule type="expression" dxfId="1073" priority="882">
      <formula>$I$1&lt;38</formula>
    </cfRule>
  </conditionalFormatting>
  <conditionalFormatting sqref="AW62 AW64:AW65 AW69">
    <cfRule type="expression" dxfId="1072" priority="881">
      <formula>$I$1&lt;39</formula>
    </cfRule>
  </conditionalFormatting>
  <conditionalFormatting sqref="AX62 AX64:AX65 AX69">
    <cfRule type="expression" dxfId="1071" priority="880">
      <formula>$I$1&lt;40</formula>
    </cfRule>
  </conditionalFormatting>
  <conditionalFormatting sqref="AY62 AY64:AY65 AY69">
    <cfRule type="expression" dxfId="1070" priority="879">
      <formula>$I$1&lt;41</formula>
    </cfRule>
  </conditionalFormatting>
  <conditionalFormatting sqref="AZ62 AZ64:AZ65 AZ69">
    <cfRule type="expression" dxfId="1069" priority="878">
      <formula>$I$1&lt;42</formula>
    </cfRule>
  </conditionalFormatting>
  <conditionalFormatting sqref="BA62 BA64:BA65 BA69">
    <cfRule type="expression" dxfId="1068" priority="877">
      <formula>$I$1&lt;43</formula>
    </cfRule>
  </conditionalFormatting>
  <conditionalFormatting sqref="BB62 BB64:BB65 BB69">
    <cfRule type="expression" dxfId="1067" priority="876">
      <formula>$I$1&lt;44</formula>
    </cfRule>
  </conditionalFormatting>
  <conditionalFormatting sqref="BC62 BC64:BC65 BC69">
    <cfRule type="expression" dxfId="1066" priority="875">
      <formula>$I$1&lt;45</formula>
    </cfRule>
  </conditionalFormatting>
  <conditionalFormatting sqref="BD62 BD64:BD65 BD69">
    <cfRule type="expression" dxfId="1065" priority="874">
      <formula>$I$1&lt;46</formula>
    </cfRule>
  </conditionalFormatting>
  <conditionalFormatting sqref="BE62 BE64:BE65 BE69">
    <cfRule type="expression" dxfId="1064" priority="873">
      <formula>$I$1&lt;47</formula>
    </cfRule>
  </conditionalFormatting>
  <conditionalFormatting sqref="BF62 BF64:BF65 BF69">
    <cfRule type="expression" dxfId="1063" priority="872">
      <formula>$I$1&lt;48</formula>
    </cfRule>
  </conditionalFormatting>
  <conditionalFormatting sqref="BG62 BG64:BG65 BG69">
    <cfRule type="expression" dxfId="1062" priority="871">
      <formula>$I$1&lt;49</formula>
    </cfRule>
  </conditionalFormatting>
  <conditionalFormatting sqref="BH62 BH64:BH65 BH69">
    <cfRule type="expression" dxfId="1061" priority="870">
      <formula>$I$1&lt;50</formula>
    </cfRule>
  </conditionalFormatting>
  <conditionalFormatting sqref="BI62 BI64:BI65 BI69">
    <cfRule type="expression" dxfId="1060" priority="869">
      <formula>$I$1&lt;51</formula>
    </cfRule>
  </conditionalFormatting>
  <conditionalFormatting sqref="BJ62 BJ64:BJ65 BJ69">
    <cfRule type="expression" dxfId="1059" priority="868">
      <formula>$I$1&lt;52</formula>
    </cfRule>
  </conditionalFormatting>
  <conditionalFormatting sqref="BK62 BK64:BK65 BK69">
    <cfRule type="expression" dxfId="1058" priority="867">
      <formula>$I$1&lt;53</formula>
    </cfRule>
  </conditionalFormatting>
  <conditionalFormatting sqref="BL62 BL64:BL65 BL69">
    <cfRule type="expression" dxfId="1057" priority="866">
      <formula>$I$1&lt;54</formula>
    </cfRule>
  </conditionalFormatting>
  <conditionalFormatting sqref="BM62 BM64:BM65 BM69">
    <cfRule type="expression" dxfId="1056" priority="865">
      <formula>$I$1&lt;55</formula>
    </cfRule>
  </conditionalFormatting>
  <conditionalFormatting sqref="BN62 BN64:BN65 BN69">
    <cfRule type="expression" dxfId="1055" priority="864">
      <formula>$I$1&lt;56</formula>
    </cfRule>
  </conditionalFormatting>
  <conditionalFormatting sqref="BO62 BO64:BO65 BO69">
    <cfRule type="expression" dxfId="1054" priority="863">
      <formula>$I$1&lt;57</formula>
    </cfRule>
  </conditionalFormatting>
  <conditionalFormatting sqref="BP62 BP64:BP65 BP69">
    <cfRule type="expression" dxfId="1053" priority="862">
      <formula>$I$1&lt;58</formula>
    </cfRule>
  </conditionalFormatting>
  <conditionalFormatting sqref="BQ62 BQ64:BQ65 BQ69">
    <cfRule type="expression" dxfId="1052" priority="861">
      <formula>$I$1&lt;59</formula>
    </cfRule>
  </conditionalFormatting>
  <conditionalFormatting sqref="BR62 BR64:BR65 BR69">
    <cfRule type="expression" dxfId="1051" priority="860">
      <formula>$I$1&lt;60</formula>
    </cfRule>
  </conditionalFormatting>
  <conditionalFormatting sqref="BS62 BS64:BS65 BS69">
    <cfRule type="expression" dxfId="1050" priority="859">
      <formula>$I$1&lt;61</formula>
    </cfRule>
  </conditionalFormatting>
  <conditionalFormatting sqref="BT62 BT64:BT65 BT69">
    <cfRule type="expression" dxfId="1049" priority="858">
      <formula>$I$1&lt;62</formula>
    </cfRule>
  </conditionalFormatting>
  <conditionalFormatting sqref="BU62 BU64:BU65 BU69">
    <cfRule type="expression" dxfId="1048" priority="857">
      <formula>$I$1&lt;63</formula>
    </cfRule>
  </conditionalFormatting>
  <conditionalFormatting sqref="BV62 BV64:BV65 BV69">
    <cfRule type="expression" dxfId="1047" priority="856">
      <formula>$I$1&lt;64</formula>
    </cfRule>
  </conditionalFormatting>
  <conditionalFormatting sqref="BW62 BW64:BW65 BW69">
    <cfRule type="expression" dxfId="1046" priority="855">
      <formula>$I$1&lt;65</formula>
    </cfRule>
  </conditionalFormatting>
  <conditionalFormatting sqref="BX62 BX64:BX65 BX69">
    <cfRule type="expression" dxfId="1045" priority="854">
      <formula>$I$1&lt;66</formula>
    </cfRule>
  </conditionalFormatting>
  <conditionalFormatting sqref="BY62 BY64:BY65 BY69">
    <cfRule type="expression" dxfId="1044" priority="853">
      <formula>$I$1&lt;67</formula>
    </cfRule>
  </conditionalFormatting>
  <conditionalFormatting sqref="BZ62 BZ64:BZ65 BZ69">
    <cfRule type="expression" dxfId="1043" priority="852">
      <formula>$I$1&lt;68</formula>
    </cfRule>
  </conditionalFormatting>
  <conditionalFormatting sqref="CA62 CA64:CA65 CA69">
    <cfRule type="expression" dxfId="1042" priority="851">
      <formula>$I$1&lt;69</formula>
    </cfRule>
  </conditionalFormatting>
  <conditionalFormatting sqref="CB62 CB64:CB65 CB69">
    <cfRule type="expression" dxfId="1041" priority="850">
      <formula>$I$1&lt;70</formula>
    </cfRule>
  </conditionalFormatting>
  <conditionalFormatting sqref="CC62 CC64:CC65 CC69">
    <cfRule type="expression" dxfId="1040" priority="849">
      <formula>$I$1&lt;71</formula>
    </cfRule>
  </conditionalFormatting>
  <conditionalFormatting sqref="CD62 CD64:CD65 CD69">
    <cfRule type="expression" dxfId="1039" priority="848">
      <formula>$I$1&lt;72</formula>
    </cfRule>
  </conditionalFormatting>
  <conditionalFormatting sqref="CE62 CE64:CE65 CE69">
    <cfRule type="expression" dxfId="1038" priority="847">
      <formula>$I$1&lt;73</formula>
    </cfRule>
  </conditionalFormatting>
  <conditionalFormatting sqref="CF62 CF64:CF65 CF69">
    <cfRule type="expression" dxfId="1037" priority="846">
      <formula>$I$1&lt;74</formula>
    </cfRule>
  </conditionalFormatting>
  <conditionalFormatting sqref="CG62 CG64:CG65 CG69">
    <cfRule type="expression" dxfId="1036" priority="845">
      <formula>$I$1&lt;75</formula>
    </cfRule>
  </conditionalFormatting>
  <conditionalFormatting sqref="CH62 CH64:CH65 CH69">
    <cfRule type="expression" dxfId="1035" priority="844">
      <formula>$I$1&lt;76</formula>
    </cfRule>
  </conditionalFormatting>
  <conditionalFormatting sqref="CI62 CI64:CI65 CI69">
    <cfRule type="expression" dxfId="1034" priority="843">
      <formula>$I$1&lt;77</formula>
    </cfRule>
  </conditionalFormatting>
  <conditionalFormatting sqref="CJ62 CJ64:CJ65 CJ69">
    <cfRule type="expression" dxfId="1033" priority="842">
      <formula>$I$1&lt;78</formula>
    </cfRule>
  </conditionalFormatting>
  <conditionalFormatting sqref="CK62 CK64:CK65 CK69">
    <cfRule type="expression" dxfId="1032" priority="841">
      <formula>$I$1&lt;79</formula>
    </cfRule>
  </conditionalFormatting>
  <conditionalFormatting sqref="CL62 CL64:CL65 CL69">
    <cfRule type="expression" dxfId="1031" priority="840">
      <formula>$I$1&lt;80</formula>
    </cfRule>
  </conditionalFormatting>
  <conditionalFormatting sqref="CM62 CM64:CM65 CM69">
    <cfRule type="expression" dxfId="1030" priority="839">
      <formula>$I$1&lt;81</formula>
    </cfRule>
  </conditionalFormatting>
  <conditionalFormatting sqref="CN62 CN64:CN65 CN69">
    <cfRule type="expression" dxfId="1029" priority="838">
      <formula>$I$1&lt;82</formula>
    </cfRule>
  </conditionalFormatting>
  <conditionalFormatting sqref="CO62 CO64:CO65 CO69">
    <cfRule type="expression" dxfId="1028" priority="837">
      <formula>$I$1&lt;83</formula>
    </cfRule>
  </conditionalFormatting>
  <conditionalFormatting sqref="CP62 CP64:CP65 CP69">
    <cfRule type="expression" dxfId="1027" priority="836">
      <formula>$I$1&lt;84</formula>
    </cfRule>
  </conditionalFormatting>
  <conditionalFormatting sqref="CQ62 CQ64:CQ65 CQ69">
    <cfRule type="expression" dxfId="1026" priority="835">
      <formula>$I$1&lt;85</formula>
    </cfRule>
  </conditionalFormatting>
  <conditionalFormatting sqref="CR62 CR64:CR65 CR69">
    <cfRule type="expression" dxfId="1025" priority="834">
      <formula>$I$1&lt;86</formula>
    </cfRule>
  </conditionalFormatting>
  <conditionalFormatting sqref="CS62 CS64:CS65 CS69">
    <cfRule type="expression" dxfId="1024" priority="833">
      <formula>$I$1&lt;87</formula>
    </cfRule>
  </conditionalFormatting>
  <conditionalFormatting sqref="CT62 CT64:CT65 CT69">
    <cfRule type="expression" dxfId="1023" priority="832">
      <formula>$I$1&lt;88</formula>
    </cfRule>
  </conditionalFormatting>
  <conditionalFormatting sqref="CU62 CU64:CU65 CU69">
    <cfRule type="expression" dxfId="1022" priority="831">
      <formula>$I$1&lt;89</formula>
    </cfRule>
  </conditionalFormatting>
  <conditionalFormatting sqref="CV62 CV64:CV65 CV69">
    <cfRule type="expression" dxfId="1021" priority="830">
      <formula>$I$1&lt;90</formula>
    </cfRule>
  </conditionalFormatting>
  <conditionalFormatting sqref="CW62 CW64:CW65 CW69">
    <cfRule type="expression" dxfId="1020" priority="829">
      <formula>$I$1&lt;91</formula>
    </cfRule>
  </conditionalFormatting>
  <conditionalFormatting sqref="CX62 CX64:CX65 CX69">
    <cfRule type="expression" dxfId="1019" priority="828">
      <formula>$I$1&lt;92</formula>
    </cfRule>
  </conditionalFormatting>
  <conditionalFormatting sqref="CY62 CY64:CY65 CY69">
    <cfRule type="expression" dxfId="1018" priority="827">
      <formula>$I$1&lt;93</formula>
    </cfRule>
  </conditionalFormatting>
  <conditionalFormatting sqref="CZ62 CZ64:CZ65 CZ69">
    <cfRule type="expression" dxfId="1017" priority="826">
      <formula>$I$1&lt;94</formula>
    </cfRule>
  </conditionalFormatting>
  <conditionalFormatting sqref="DA62 DA64:DA65 DA69">
    <cfRule type="expression" dxfId="1016" priority="825">
      <formula>$I$1&lt;95</formula>
    </cfRule>
  </conditionalFormatting>
  <conditionalFormatting sqref="DB62 DB64:DB65 DB69">
    <cfRule type="expression" dxfId="1015" priority="824">
      <formula>$I$1&lt;96</formula>
    </cfRule>
  </conditionalFormatting>
  <conditionalFormatting sqref="DC62 DC64:DC65 DC69">
    <cfRule type="expression" dxfId="1014" priority="823">
      <formula>$I$1&lt;97</formula>
    </cfRule>
  </conditionalFormatting>
  <conditionalFormatting sqref="DD62 DD64:DD65 DD69">
    <cfRule type="expression" dxfId="1013" priority="822">
      <formula>$I$1&lt;98</formula>
    </cfRule>
  </conditionalFormatting>
  <conditionalFormatting sqref="DE62 DE64:DE65 DE69">
    <cfRule type="expression" dxfId="1012" priority="821">
      <formula>$I$1&lt;99</formula>
    </cfRule>
  </conditionalFormatting>
  <conditionalFormatting sqref="DF62 DF64:DF65 DF69">
    <cfRule type="expression" dxfId="1011" priority="820">
      <formula>$I$1&lt;100</formula>
    </cfRule>
  </conditionalFormatting>
  <conditionalFormatting sqref="K86:DF96">
    <cfRule type="expression" dxfId="1010" priority="399">
      <formula>$I$1="Select here"</formula>
    </cfRule>
  </conditionalFormatting>
  <conditionalFormatting sqref="K39:DF43">
    <cfRule type="expression" dxfId="1009" priority="702">
      <formula>$I$1="Select here"</formula>
    </cfRule>
  </conditionalFormatting>
  <conditionalFormatting sqref="K39:DF43">
    <cfRule type="expression" dxfId="1008" priority="802">
      <formula>$I$1&lt;1</formula>
    </cfRule>
  </conditionalFormatting>
  <conditionalFormatting sqref="L39:L43">
    <cfRule type="expression" dxfId="1007" priority="801">
      <formula>$I$1&lt;2</formula>
    </cfRule>
  </conditionalFormatting>
  <conditionalFormatting sqref="M39:M43">
    <cfRule type="expression" dxfId="1006" priority="800">
      <formula>$I$1&lt;3</formula>
    </cfRule>
  </conditionalFormatting>
  <conditionalFormatting sqref="N39:N43">
    <cfRule type="expression" dxfId="1005" priority="799">
      <formula>$I$1&lt;4</formula>
    </cfRule>
  </conditionalFormatting>
  <conditionalFormatting sqref="O39:O43">
    <cfRule type="expression" dxfId="1004" priority="798">
      <formula>$I$1&lt;5</formula>
    </cfRule>
  </conditionalFormatting>
  <conditionalFormatting sqref="P39:P43">
    <cfRule type="expression" dxfId="1003" priority="797">
      <formula>$I$1&lt;6</formula>
    </cfRule>
  </conditionalFormatting>
  <conditionalFormatting sqref="Q39:Q43">
    <cfRule type="expression" dxfId="1002" priority="796">
      <formula>$I$1&lt;7</formula>
    </cfRule>
  </conditionalFormatting>
  <conditionalFormatting sqref="R39:R43">
    <cfRule type="expression" dxfId="1001" priority="795">
      <formula>$I$1&lt;8</formula>
    </cfRule>
  </conditionalFormatting>
  <conditionalFormatting sqref="S39:S43">
    <cfRule type="expression" dxfId="1000" priority="794">
      <formula>$I$1&lt;9</formula>
    </cfRule>
  </conditionalFormatting>
  <conditionalFormatting sqref="T39:T43">
    <cfRule type="expression" dxfId="999" priority="793">
      <formula>$I$1&lt;10</formula>
    </cfRule>
  </conditionalFormatting>
  <conditionalFormatting sqref="U39:U43">
    <cfRule type="expression" dxfId="998" priority="792">
      <formula>$I$1&lt;11</formula>
    </cfRule>
  </conditionalFormatting>
  <conditionalFormatting sqref="V39:V43">
    <cfRule type="expression" dxfId="997" priority="791">
      <formula>$I$1&lt;12</formula>
    </cfRule>
  </conditionalFormatting>
  <conditionalFormatting sqref="W39:W43">
    <cfRule type="expression" dxfId="996" priority="790">
      <formula>$I$1&lt;13</formula>
    </cfRule>
  </conditionalFormatting>
  <conditionalFormatting sqref="X39:X43">
    <cfRule type="expression" dxfId="995" priority="789">
      <formula>$I$1&lt;14</formula>
    </cfRule>
  </conditionalFormatting>
  <conditionalFormatting sqref="Y39:Y43">
    <cfRule type="expression" dxfId="994" priority="788">
      <formula>$I$1&lt;15</formula>
    </cfRule>
  </conditionalFormatting>
  <conditionalFormatting sqref="Z39:Z43">
    <cfRule type="expression" dxfId="993" priority="787">
      <formula>$I$1&lt;16</formula>
    </cfRule>
  </conditionalFormatting>
  <conditionalFormatting sqref="AA39:AA43">
    <cfRule type="expression" dxfId="992" priority="786">
      <formula>$I$1&lt;17</formula>
    </cfRule>
  </conditionalFormatting>
  <conditionalFormatting sqref="AB39:AB43">
    <cfRule type="expression" dxfId="991" priority="785">
      <formula>$I$1&lt;18</formula>
    </cfRule>
  </conditionalFormatting>
  <conditionalFormatting sqref="AC39:AC43">
    <cfRule type="expression" dxfId="990" priority="784">
      <formula>$I$1&lt;19</formula>
    </cfRule>
  </conditionalFormatting>
  <conditionalFormatting sqref="AD39:AD43">
    <cfRule type="expression" dxfId="989" priority="783">
      <formula>$I$1&lt;20</formula>
    </cfRule>
  </conditionalFormatting>
  <conditionalFormatting sqref="AE39:AE43">
    <cfRule type="expression" dxfId="988" priority="782">
      <formula>$I$1&lt;21</formula>
    </cfRule>
  </conditionalFormatting>
  <conditionalFormatting sqref="AF39:AF43">
    <cfRule type="expression" dxfId="987" priority="781">
      <formula>$I$1&lt;22</formula>
    </cfRule>
  </conditionalFormatting>
  <conditionalFormatting sqref="AG39:AG43">
    <cfRule type="expression" dxfId="986" priority="780">
      <formula>$I$1&lt;23</formula>
    </cfRule>
  </conditionalFormatting>
  <conditionalFormatting sqref="AH39:AH43">
    <cfRule type="expression" dxfId="985" priority="779">
      <formula>$I$1&lt;24</formula>
    </cfRule>
  </conditionalFormatting>
  <conditionalFormatting sqref="AI39:AI43">
    <cfRule type="expression" dxfId="984" priority="778">
      <formula>$I$1&lt;25</formula>
    </cfRule>
  </conditionalFormatting>
  <conditionalFormatting sqref="AJ39:AJ43">
    <cfRule type="expression" dxfId="983" priority="777">
      <formula>$I$1&lt;26</formula>
    </cfRule>
  </conditionalFormatting>
  <conditionalFormatting sqref="AK39:AK43">
    <cfRule type="expression" dxfId="982" priority="776">
      <formula>$I$1&lt;27</formula>
    </cfRule>
  </conditionalFormatting>
  <conditionalFormatting sqref="AL39:AL43">
    <cfRule type="expression" dxfId="981" priority="775">
      <formula>$I$1&lt;28</formula>
    </cfRule>
  </conditionalFormatting>
  <conditionalFormatting sqref="AM39:AM43">
    <cfRule type="expression" dxfId="980" priority="774">
      <formula>$I$1&lt;29</formula>
    </cfRule>
  </conditionalFormatting>
  <conditionalFormatting sqref="AN39:AN43">
    <cfRule type="expression" dxfId="979" priority="773">
      <formula>$I$1&lt;30</formula>
    </cfRule>
  </conditionalFormatting>
  <conditionalFormatting sqref="AO39:AO43">
    <cfRule type="expression" dxfId="978" priority="772">
      <formula>$I$1&lt;31</formula>
    </cfRule>
  </conditionalFormatting>
  <conditionalFormatting sqref="AP39:AP43">
    <cfRule type="expression" dxfId="977" priority="771">
      <formula>$I$1&lt;32</formula>
    </cfRule>
  </conditionalFormatting>
  <conditionalFormatting sqref="AQ39:AQ43">
    <cfRule type="expression" dxfId="976" priority="770">
      <formula>$I$1&lt;33</formula>
    </cfRule>
  </conditionalFormatting>
  <conditionalFormatting sqref="AR39:AR43">
    <cfRule type="expression" dxfId="975" priority="769">
      <formula>$I$1&lt;34</formula>
    </cfRule>
  </conditionalFormatting>
  <conditionalFormatting sqref="AS39:AS43">
    <cfRule type="expression" dxfId="974" priority="768">
      <formula>$I$1&lt;35</formula>
    </cfRule>
  </conditionalFormatting>
  <conditionalFormatting sqref="AT39:AT43">
    <cfRule type="expression" dxfId="973" priority="767">
      <formula>$I$1&lt;36</formula>
    </cfRule>
  </conditionalFormatting>
  <conditionalFormatting sqref="AU39:AU43">
    <cfRule type="expression" dxfId="972" priority="766">
      <formula>$I$1&lt;37</formula>
    </cfRule>
  </conditionalFormatting>
  <conditionalFormatting sqref="AV39:AV43">
    <cfRule type="expression" dxfId="971" priority="765">
      <formula>$I$1&lt;38</formula>
    </cfRule>
  </conditionalFormatting>
  <conditionalFormatting sqref="AW39:AW43">
    <cfRule type="expression" dxfId="970" priority="764">
      <formula>$I$1&lt;39</formula>
    </cfRule>
  </conditionalFormatting>
  <conditionalFormatting sqref="AX39:AX43">
    <cfRule type="expression" dxfId="969" priority="763">
      <formula>$I$1&lt;40</formula>
    </cfRule>
  </conditionalFormatting>
  <conditionalFormatting sqref="AY39:AY43">
    <cfRule type="expression" dxfId="968" priority="762">
      <formula>$I$1&lt;41</formula>
    </cfRule>
  </conditionalFormatting>
  <conditionalFormatting sqref="AZ39:AZ43">
    <cfRule type="expression" dxfId="967" priority="761">
      <formula>$I$1&lt;42</formula>
    </cfRule>
  </conditionalFormatting>
  <conditionalFormatting sqref="BA39:BA43">
    <cfRule type="expression" dxfId="966" priority="760">
      <formula>$I$1&lt;43</formula>
    </cfRule>
  </conditionalFormatting>
  <conditionalFormatting sqref="BB39:BB43">
    <cfRule type="expression" dxfId="965" priority="759">
      <formula>$I$1&lt;44</formula>
    </cfRule>
  </conditionalFormatting>
  <conditionalFormatting sqref="BC39:BC43">
    <cfRule type="expression" dxfId="964" priority="758">
      <formula>$I$1&lt;45</formula>
    </cfRule>
  </conditionalFormatting>
  <conditionalFormatting sqref="BD39:BD43">
    <cfRule type="expression" dxfId="963" priority="757">
      <formula>$I$1&lt;46</formula>
    </cfRule>
  </conditionalFormatting>
  <conditionalFormatting sqref="BE39:BE43">
    <cfRule type="expression" dxfId="962" priority="756">
      <formula>$I$1&lt;47</formula>
    </cfRule>
  </conditionalFormatting>
  <conditionalFormatting sqref="BF39:BF43">
    <cfRule type="expression" dxfId="961" priority="755">
      <formula>$I$1&lt;48</formula>
    </cfRule>
  </conditionalFormatting>
  <conditionalFormatting sqref="BG39:BG43">
    <cfRule type="expression" dxfId="960" priority="754">
      <formula>$I$1&lt;49</formula>
    </cfRule>
  </conditionalFormatting>
  <conditionalFormatting sqref="BH39:BH43">
    <cfRule type="expression" dxfId="959" priority="753">
      <formula>$I$1&lt;50</formula>
    </cfRule>
  </conditionalFormatting>
  <conditionalFormatting sqref="BI39:BI43">
    <cfRule type="expression" dxfId="958" priority="752">
      <formula>$I$1&lt;51</formula>
    </cfRule>
  </conditionalFormatting>
  <conditionalFormatting sqref="BJ39:BJ43">
    <cfRule type="expression" dxfId="957" priority="751">
      <formula>$I$1&lt;52</formula>
    </cfRule>
  </conditionalFormatting>
  <conditionalFormatting sqref="BK39:BK43">
    <cfRule type="expression" dxfId="956" priority="750">
      <formula>$I$1&lt;53</formula>
    </cfRule>
  </conditionalFormatting>
  <conditionalFormatting sqref="BL39:BL43">
    <cfRule type="expression" dxfId="955" priority="749">
      <formula>$I$1&lt;54</formula>
    </cfRule>
  </conditionalFormatting>
  <conditionalFormatting sqref="BM39:BM43">
    <cfRule type="expression" dxfId="954" priority="748">
      <formula>$I$1&lt;55</formula>
    </cfRule>
  </conditionalFormatting>
  <conditionalFormatting sqref="BN39:BN43">
    <cfRule type="expression" dxfId="953" priority="747">
      <formula>$I$1&lt;56</formula>
    </cfRule>
  </conditionalFormatting>
  <conditionalFormatting sqref="BO39:BO43">
    <cfRule type="expression" dxfId="952" priority="746">
      <formula>$I$1&lt;57</formula>
    </cfRule>
  </conditionalFormatting>
  <conditionalFormatting sqref="BP39:BP43">
    <cfRule type="expression" dxfId="951" priority="745">
      <formula>$I$1&lt;58</formula>
    </cfRule>
  </conditionalFormatting>
  <conditionalFormatting sqref="BQ39:BQ43">
    <cfRule type="expression" dxfId="950" priority="744">
      <formula>$I$1&lt;59</formula>
    </cfRule>
  </conditionalFormatting>
  <conditionalFormatting sqref="BR39:BR43">
    <cfRule type="expression" dxfId="949" priority="743">
      <formula>$I$1&lt;60</formula>
    </cfRule>
  </conditionalFormatting>
  <conditionalFormatting sqref="BS39:BS43">
    <cfRule type="expression" dxfId="948" priority="742">
      <formula>$I$1&lt;61</formula>
    </cfRule>
  </conditionalFormatting>
  <conditionalFormatting sqref="BT39:BT43">
    <cfRule type="expression" dxfId="947" priority="741">
      <formula>$I$1&lt;62</formula>
    </cfRule>
  </conditionalFormatting>
  <conditionalFormatting sqref="BU39:BU43">
    <cfRule type="expression" dxfId="946" priority="740">
      <formula>$I$1&lt;63</formula>
    </cfRule>
  </conditionalFormatting>
  <conditionalFormatting sqref="BV39:BV43">
    <cfRule type="expression" dxfId="945" priority="739">
      <formula>$I$1&lt;64</formula>
    </cfRule>
  </conditionalFormatting>
  <conditionalFormatting sqref="BW39:BW43">
    <cfRule type="expression" dxfId="944" priority="738">
      <formula>$I$1&lt;65</formula>
    </cfRule>
  </conditionalFormatting>
  <conditionalFormatting sqref="BX39:BX43">
    <cfRule type="expression" dxfId="943" priority="737">
      <formula>$I$1&lt;66</formula>
    </cfRule>
  </conditionalFormatting>
  <conditionalFormatting sqref="BY39:BY43">
    <cfRule type="expression" dxfId="942" priority="736">
      <formula>$I$1&lt;67</formula>
    </cfRule>
  </conditionalFormatting>
  <conditionalFormatting sqref="BZ39:BZ43">
    <cfRule type="expression" dxfId="941" priority="735">
      <formula>$I$1&lt;68</formula>
    </cfRule>
  </conditionalFormatting>
  <conditionalFormatting sqref="CA39:CA43">
    <cfRule type="expression" dxfId="940" priority="734">
      <formula>$I$1&lt;69</formula>
    </cfRule>
  </conditionalFormatting>
  <conditionalFormatting sqref="CB39:CB43">
    <cfRule type="expression" dxfId="939" priority="733">
      <formula>$I$1&lt;70</formula>
    </cfRule>
  </conditionalFormatting>
  <conditionalFormatting sqref="CC39:CC43">
    <cfRule type="expression" dxfId="938" priority="732">
      <formula>$I$1&lt;71</formula>
    </cfRule>
  </conditionalFormatting>
  <conditionalFormatting sqref="CD39:CD43">
    <cfRule type="expression" dxfId="937" priority="731">
      <formula>$I$1&lt;72</formula>
    </cfRule>
  </conditionalFormatting>
  <conditionalFormatting sqref="CE39:CE43">
    <cfRule type="expression" dxfId="936" priority="730">
      <formula>$I$1&lt;73</formula>
    </cfRule>
  </conditionalFormatting>
  <conditionalFormatting sqref="CF39:CF43">
    <cfRule type="expression" dxfId="935" priority="729">
      <formula>$I$1&lt;74</formula>
    </cfRule>
  </conditionalFormatting>
  <conditionalFormatting sqref="CG39:CG43">
    <cfRule type="expression" dxfId="934" priority="728">
      <formula>$I$1&lt;75</formula>
    </cfRule>
  </conditionalFormatting>
  <conditionalFormatting sqref="CH39:CH43">
    <cfRule type="expression" dxfId="933" priority="727">
      <formula>$I$1&lt;76</formula>
    </cfRule>
  </conditionalFormatting>
  <conditionalFormatting sqref="CI39:CI43">
    <cfRule type="expression" dxfId="932" priority="726">
      <formula>$I$1&lt;77</formula>
    </cfRule>
  </conditionalFormatting>
  <conditionalFormatting sqref="CJ39:CJ43">
    <cfRule type="expression" dxfId="931" priority="725">
      <formula>$I$1&lt;78</formula>
    </cfRule>
  </conditionalFormatting>
  <conditionalFormatting sqref="CK39:CK43">
    <cfRule type="expression" dxfId="930" priority="724">
      <formula>$I$1&lt;79</formula>
    </cfRule>
  </conditionalFormatting>
  <conditionalFormatting sqref="CL39:CL43">
    <cfRule type="expression" dxfId="929" priority="723">
      <formula>$I$1&lt;80</formula>
    </cfRule>
  </conditionalFormatting>
  <conditionalFormatting sqref="CM39:CM43">
    <cfRule type="expression" dxfId="928" priority="722">
      <formula>$I$1&lt;81</formula>
    </cfRule>
  </conditionalFormatting>
  <conditionalFormatting sqref="CN39:CN43">
    <cfRule type="expression" dxfId="927" priority="721">
      <formula>$I$1&lt;82</formula>
    </cfRule>
  </conditionalFormatting>
  <conditionalFormatting sqref="CO39:CO43">
    <cfRule type="expression" dxfId="926" priority="720">
      <formula>$I$1&lt;83</formula>
    </cfRule>
  </conditionalFormatting>
  <conditionalFormatting sqref="CP39:CP43">
    <cfRule type="expression" dxfId="925" priority="719">
      <formula>$I$1&lt;84</formula>
    </cfRule>
  </conditionalFormatting>
  <conditionalFormatting sqref="CQ39:CQ43">
    <cfRule type="expression" dxfId="924" priority="718">
      <formula>$I$1&lt;85</formula>
    </cfRule>
  </conditionalFormatting>
  <conditionalFormatting sqref="CR39:CR43">
    <cfRule type="expression" dxfId="923" priority="717">
      <formula>$I$1&lt;86</formula>
    </cfRule>
  </conditionalFormatting>
  <conditionalFormatting sqref="CS39:CS43">
    <cfRule type="expression" dxfId="922" priority="716">
      <formula>$I$1&lt;87</formula>
    </cfRule>
  </conditionalFormatting>
  <conditionalFormatting sqref="CT39:CT43">
    <cfRule type="expression" dxfId="921" priority="715">
      <formula>$I$1&lt;88</formula>
    </cfRule>
  </conditionalFormatting>
  <conditionalFormatting sqref="CU39:CU43">
    <cfRule type="expression" dxfId="920" priority="714">
      <formula>$I$1&lt;89</formula>
    </cfRule>
  </conditionalFormatting>
  <conditionalFormatting sqref="CV39:CV43">
    <cfRule type="expression" dxfId="919" priority="713">
      <formula>$I$1&lt;90</formula>
    </cfRule>
  </conditionalFormatting>
  <conditionalFormatting sqref="CW39:CW43">
    <cfRule type="expression" dxfId="918" priority="712">
      <formula>$I$1&lt;91</formula>
    </cfRule>
  </conditionalFormatting>
  <conditionalFormatting sqref="CX39:CX43">
    <cfRule type="expression" dxfId="917" priority="711">
      <formula>$I$1&lt;92</formula>
    </cfRule>
  </conditionalFormatting>
  <conditionalFormatting sqref="CY39:CY43">
    <cfRule type="expression" dxfId="916" priority="710">
      <formula>$I$1&lt;93</formula>
    </cfRule>
  </conditionalFormatting>
  <conditionalFormatting sqref="CZ39:CZ43">
    <cfRule type="expression" dxfId="915" priority="709">
      <formula>$I$1&lt;94</formula>
    </cfRule>
  </conditionalFormatting>
  <conditionalFormatting sqref="DA39:DA43">
    <cfRule type="expression" dxfId="914" priority="708">
      <formula>$I$1&lt;95</formula>
    </cfRule>
  </conditionalFormatting>
  <conditionalFormatting sqref="DB39:DB43">
    <cfRule type="expression" dxfId="913" priority="707">
      <formula>$I$1&lt;96</formula>
    </cfRule>
  </conditionalFormatting>
  <conditionalFormatting sqref="DC39:DC43">
    <cfRule type="expression" dxfId="912" priority="706">
      <formula>$I$1&lt;97</formula>
    </cfRule>
  </conditionalFormatting>
  <conditionalFormatting sqref="DD39:DD43">
    <cfRule type="expression" dxfId="911" priority="705">
      <formula>$I$1&lt;98</formula>
    </cfRule>
  </conditionalFormatting>
  <conditionalFormatting sqref="DE39:DE43">
    <cfRule type="expression" dxfId="910" priority="704">
      <formula>$I$1&lt;99</formula>
    </cfRule>
  </conditionalFormatting>
  <conditionalFormatting sqref="DF39:DF43">
    <cfRule type="expression" dxfId="909" priority="703">
      <formula>$I$1&lt;100</formula>
    </cfRule>
  </conditionalFormatting>
  <conditionalFormatting sqref="K21:DF21">
    <cfRule type="expression" dxfId="908" priority="601">
      <formula>$I$1="Select here"</formula>
    </cfRule>
  </conditionalFormatting>
  <conditionalFormatting sqref="K21">
    <cfRule type="expression" dxfId="907" priority="701">
      <formula>$I$1&lt;1</formula>
    </cfRule>
  </conditionalFormatting>
  <conditionalFormatting sqref="L21">
    <cfRule type="expression" dxfId="906" priority="700">
      <formula>$I$1&lt;2</formula>
    </cfRule>
  </conditionalFormatting>
  <conditionalFormatting sqref="M21">
    <cfRule type="expression" dxfId="905" priority="699">
      <formula>$I$1&lt;3</formula>
    </cfRule>
  </conditionalFormatting>
  <conditionalFormatting sqref="N21">
    <cfRule type="expression" dxfId="904" priority="698">
      <formula>$I$1&lt;4</formula>
    </cfRule>
  </conditionalFormatting>
  <conditionalFormatting sqref="O21">
    <cfRule type="expression" dxfId="903" priority="697">
      <formula>$I$1&lt;5</formula>
    </cfRule>
  </conditionalFormatting>
  <conditionalFormatting sqref="P21">
    <cfRule type="expression" dxfId="902" priority="696">
      <formula>$I$1&lt;6</formula>
    </cfRule>
  </conditionalFormatting>
  <conditionalFormatting sqref="Q21">
    <cfRule type="expression" dxfId="901" priority="695">
      <formula>$I$1&lt;7</formula>
    </cfRule>
  </conditionalFormatting>
  <conditionalFormatting sqref="R21">
    <cfRule type="expression" dxfId="900" priority="694">
      <formula>$I$1&lt;8</formula>
    </cfRule>
  </conditionalFormatting>
  <conditionalFormatting sqref="S21">
    <cfRule type="expression" dxfId="899" priority="693">
      <formula>$I$1&lt;9</formula>
    </cfRule>
  </conditionalFormatting>
  <conditionalFormatting sqref="T21">
    <cfRule type="expression" dxfId="898" priority="692">
      <formula>$I$1&lt;10</formula>
    </cfRule>
  </conditionalFormatting>
  <conditionalFormatting sqref="U21">
    <cfRule type="expression" dxfId="897" priority="691">
      <formula>$I$1&lt;11</formula>
    </cfRule>
  </conditionalFormatting>
  <conditionalFormatting sqref="V21">
    <cfRule type="expression" dxfId="896" priority="690">
      <formula>$I$1&lt;12</formula>
    </cfRule>
  </conditionalFormatting>
  <conditionalFormatting sqref="W21">
    <cfRule type="expression" dxfId="895" priority="689">
      <formula>$I$1&lt;13</formula>
    </cfRule>
  </conditionalFormatting>
  <conditionalFormatting sqref="X21">
    <cfRule type="expression" dxfId="894" priority="688">
      <formula>$I$1&lt;14</formula>
    </cfRule>
  </conditionalFormatting>
  <conditionalFormatting sqref="Y21">
    <cfRule type="expression" dxfId="893" priority="687">
      <formula>$I$1&lt;15</formula>
    </cfRule>
  </conditionalFormatting>
  <conditionalFormatting sqref="Z21">
    <cfRule type="expression" dxfId="892" priority="686">
      <formula>$I$1&lt;16</formula>
    </cfRule>
  </conditionalFormatting>
  <conditionalFormatting sqref="AA21">
    <cfRule type="expression" dxfId="891" priority="685">
      <formula>$I$1&lt;17</formula>
    </cfRule>
  </conditionalFormatting>
  <conditionalFormatting sqref="AB21">
    <cfRule type="expression" dxfId="890" priority="684">
      <formula>$I$1&lt;18</formula>
    </cfRule>
  </conditionalFormatting>
  <conditionalFormatting sqref="AC21">
    <cfRule type="expression" dxfId="889" priority="683">
      <formula>$I$1&lt;19</formula>
    </cfRule>
  </conditionalFormatting>
  <conditionalFormatting sqref="AD21">
    <cfRule type="expression" dxfId="888" priority="682">
      <formula>$I$1&lt;20</formula>
    </cfRule>
  </conditionalFormatting>
  <conditionalFormatting sqref="AE21">
    <cfRule type="expression" dxfId="887" priority="681">
      <formula>$I$1&lt;21</formula>
    </cfRule>
  </conditionalFormatting>
  <conditionalFormatting sqref="AF21">
    <cfRule type="expression" dxfId="886" priority="680">
      <formula>$I$1&lt;22</formula>
    </cfRule>
  </conditionalFormatting>
  <conditionalFormatting sqref="AG21">
    <cfRule type="expression" dxfId="885" priority="679">
      <formula>$I$1&lt;23</formula>
    </cfRule>
  </conditionalFormatting>
  <conditionalFormatting sqref="AH21">
    <cfRule type="expression" dxfId="884" priority="678">
      <formula>$I$1&lt;24</formula>
    </cfRule>
  </conditionalFormatting>
  <conditionalFormatting sqref="AI21">
    <cfRule type="expression" dxfId="883" priority="677">
      <formula>$I$1&lt;25</formula>
    </cfRule>
  </conditionalFormatting>
  <conditionalFormatting sqref="AJ21">
    <cfRule type="expression" dxfId="882" priority="676">
      <formula>$I$1&lt;26</formula>
    </cfRule>
  </conditionalFormatting>
  <conditionalFormatting sqref="AK21">
    <cfRule type="expression" dxfId="881" priority="675">
      <formula>$I$1&lt;27</formula>
    </cfRule>
  </conditionalFormatting>
  <conditionalFormatting sqref="AL21">
    <cfRule type="expression" dxfId="880" priority="674">
      <formula>$I$1&lt;28</formula>
    </cfRule>
  </conditionalFormatting>
  <conditionalFormatting sqref="AM21">
    <cfRule type="expression" dxfId="879" priority="673">
      <formula>$I$1&lt;29</formula>
    </cfRule>
  </conditionalFormatting>
  <conditionalFormatting sqref="AN21">
    <cfRule type="expression" dxfId="878" priority="672">
      <formula>$I$1&lt;30</formula>
    </cfRule>
  </conditionalFormatting>
  <conditionalFormatting sqref="AO21">
    <cfRule type="expression" dxfId="877" priority="671">
      <formula>$I$1&lt;31</formula>
    </cfRule>
  </conditionalFormatting>
  <conditionalFormatting sqref="AP21">
    <cfRule type="expression" dxfId="876" priority="670">
      <formula>$I$1&lt;32</formula>
    </cfRule>
  </conditionalFormatting>
  <conditionalFormatting sqref="AQ21">
    <cfRule type="expression" dxfId="875" priority="669">
      <formula>$I$1&lt;33</formula>
    </cfRule>
  </conditionalFormatting>
  <conditionalFormatting sqref="AR21">
    <cfRule type="expression" dxfId="874" priority="668">
      <formula>$I$1&lt;34</formula>
    </cfRule>
  </conditionalFormatting>
  <conditionalFormatting sqref="AS21">
    <cfRule type="expression" dxfId="873" priority="667">
      <formula>$I$1&lt;35</formula>
    </cfRule>
  </conditionalFormatting>
  <conditionalFormatting sqref="AT21">
    <cfRule type="expression" dxfId="872" priority="666">
      <formula>$I$1&lt;36</formula>
    </cfRule>
  </conditionalFormatting>
  <conditionalFormatting sqref="AU21">
    <cfRule type="expression" dxfId="871" priority="665">
      <formula>$I$1&lt;37</formula>
    </cfRule>
  </conditionalFormatting>
  <conditionalFormatting sqref="AV21">
    <cfRule type="expression" dxfId="870" priority="664">
      <formula>$I$1&lt;38</formula>
    </cfRule>
  </conditionalFormatting>
  <conditionalFormatting sqref="AW21">
    <cfRule type="expression" dxfId="869" priority="663">
      <formula>$I$1&lt;39</formula>
    </cfRule>
  </conditionalFormatting>
  <conditionalFormatting sqref="AX21">
    <cfRule type="expression" dxfId="868" priority="662">
      <formula>$I$1&lt;40</formula>
    </cfRule>
  </conditionalFormatting>
  <conditionalFormatting sqref="AY21">
    <cfRule type="expression" dxfId="867" priority="661">
      <formula>$I$1&lt;41</formula>
    </cfRule>
  </conditionalFormatting>
  <conditionalFormatting sqref="AZ21">
    <cfRule type="expression" dxfId="866" priority="660">
      <formula>$I$1&lt;42</formula>
    </cfRule>
  </conditionalFormatting>
  <conditionalFormatting sqref="BA21">
    <cfRule type="expression" dxfId="865" priority="659">
      <formula>$I$1&lt;43</formula>
    </cfRule>
  </conditionalFormatting>
  <conditionalFormatting sqref="BB21">
    <cfRule type="expression" dxfId="864" priority="658">
      <formula>$I$1&lt;44</formula>
    </cfRule>
  </conditionalFormatting>
  <conditionalFormatting sqref="BC21">
    <cfRule type="expression" dxfId="863" priority="657">
      <formula>$I$1&lt;45</formula>
    </cfRule>
  </conditionalFormatting>
  <conditionalFormatting sqref="BD21">
    <cfRule type="expression" dxfId="862" priority="656">
      <formula>$I$1&lt;46</formula>
    </cfRule>
  </conditionalFormatting>
  <conditionalFormatting sqref="BE21">
    <cfRule type="expression" dxfId="861" priority="655">
      <formula>$I$1&lt;47</formula>
    </cfRule>
  </conditionalFormatting>
  <conditionalFormatting sqref="BF21">
    <cfRule type="expression" dxfId="860" priority="654">
      <formula>$I$1&lt;48</formula>
    </cfRule>
  </conditionalFormatting>
  <conditionalFormatting sqref="BG21">
    <cfRule type="expression" dxfId="859" priority="653">
      <formula>$I$1&lt;49</formula>
    </cfRule>
  </conditionalFormatting>
  <conditionalFormatting sqref="BH21">
    <cfRule type="expression" dxfId="858" priority="652">
      <formula>$I$1&lt;50</formula>
    </cfRule>
  </conditionalFormatting>
  <conditionalFormatting sqref="BI21">
    <cfRule type="expression" dxfId="857" priority="651">
      <formula>$I$1&lt;51</formula>
    </cfRule>
  </conditionalFormatting>
  <conditionalFormatting sqref="BJ21">
    <cfRule type="expression" dxfId="856" priority="650">
      <formula>$I$1&lt;52</formula>
    </cfRule>
  </conditionalFormatting>
  <conditionalFormatting sqref="BK21">
    <cfRule type="expression" dxfId="855" priority="649">
      <formula>$I$1&lt;53</formula>
    </cfRule>
  </conditionalFormatting>
  <conditionalFormatting sqref="BL21">
    <cfRule type="expression" dxfId="854" priority="648">
      <formula>$I$1&lt;54</formula>
    </cfRule>
  </conditionalFormatting>
  <conditionalFormatting sqref="BM21">
    <cfRule type="expression" dxfId="853" priority="647">
      <formula>$I$1&lt;55</formula>
    </cfRule>
  </conditionalFormatting>
  <conditionalFormatting sqref="BN21">
    <cfRule type="expression" dxfId="852" priority="646">
      <formula>$I$1&lt;56</formula>
    </cfRule>
  </conditionalFormatting>
  <conditionalFormatting sqref="BO21">
    <cfRule type="expression" dxfId="851" priority="645">
      <formula>$I$1&lt;57</formula>
    </cfRule>
  </conditionalFormatting>
  <conditionalFormatting sqref="BP21">
    <cfRule type="expression" dxfId="850" priority="644">
      <formula>$I$1&lt;58</formula>
    </cfRule>
  </conditionalFormatting>
  <conditionalFormatting sqref="BQ21">
    <cfRule type="expression" dxfId="849" priority="643">
      <formula>$I$1&lt;59</formula>
    </cfRule>
  </conditionalFormatting>
  <conditionalFormatting sqref="BR21">
    <cfRule type="expression" dxfId="848" priority="642">
      <formula>$I$1&lt;60</formula>
    </cfRule>
  </conditionalFormatting>
  <conditionalFormatting sqref="BS21">
    <cfRule type="expression" dxfId="847" priority="641">
      <formula>$I$1&lt;61</formula>
    </cfRule>
  </conditionalFormatting>
  <conditionalFormatting sqref="BT21">
    <cfRule type="expression" dxfId="846" priority="640">
      <formula>$I$1&lt;62</formula>
    </cfRule>
  </conditionalFormatting>
  <conditionalFormatting sqref="BU21">
    <cfRule type="expression" dxfId="845" priority="639">
      <formula>$I$1&lt;63</formula>
    </cfRule>
  </conditionalFormatting>
  <conditionalFormatting sqref="BV21">
    <cfRule type="expression" dxfId="844" priority="638">
      <formula>$I$1&lt;64</formula>
    </cfRule>
  </conditionalFormatting>
  <conditionalFormatting sqref="BW21">
    <cfRule type="expression" dxfId="843" priority="637">
      <formula>$I$1&lt;65</formula>
    </cfRule>
  </conditionalFormatting>
  <conditionalFormatting sqref="BX21">
    <cfRule type="expression" dxfId="842" priority="636">
      <formula>$I$1&lt;66</formula>
    </cfRule>
  </conditionalFormatting>
  <conditionalFormatting sqref="BY21">
    <cfRule type="expression" dxfId="841" priority="635">
      <formula>$I$1&lt;67</formula>
    </cfRule>
  </conditionalFormatting>
  <conditionalFormatting sqref="BZ21">
    <cfRule type="expression" dxfId="840" priority="634">
      <formula>$I$1&lt;68</formula>
    </cfRule>
  </conditionalFormatting>
  <conditionalFormatting sqref="CA21">
    <cfRule type="expression" dxfId="839" priority="633">
      <formula>$I$1&lt;69</formula>
    </cfRule>
  </conditionalFormatting>
  <conditionalFormatting sqref="CB21">
    <cfRule type="expression" dxfId="838" priority="632">
      <formula>$I$1&lt;70</formula>
    </cfRule>
  </conditionalFormatting>
  <conditionalFormatting sqref="CC21">
    <cfRule type="expression" dxfId="837" priority="631">
      <formula>$I$1&lt;71</formula>
    </cfRule>
  </conditionalFormatting>
  <conditionalFormatting sqref="CD21">
    <cfRule type="expression" dxfId="836" priority="630">
      <formula>$I$1&lt;72</formula>
    </cfRule>
  </conditionalFormatting>
  <conditionalFormatting sqref="CE21">
    <cfRule type="expression" dxfId="835" priority="629">
      <formula>$I$1&lt;73</formula>
    </cfRule>
  </conditionalFormatting>
  <conditionalFormatting sqref="CF21">
    <cfRule type="expression" dxfId="834" priority="628">
      <formula>$I$1&lt;74</formula>
    </cfRule>
  </conditionalFormatting>
  <conditionalFormatting sqref="CG21">
    <cfRule type="expression" dxfId="833" priority="627">
      <formula>$I$1&lt;75</formula>
    </cfRule>
  </conditionalFormatting>
  <conditionalFormatting sqref="CH21">
    <cfRule type="expression" dxfId="832" priority="626">
      <formula>$I$1&lt;76</formula>
    </cfRule>
  </conditionalFormatting>
  <conditionalFormatting sqref="CI21">
    <cfRule type="expression" dxfId="831" priority="625">
      <formula>$I$1&lt;77</formula>
    </cfRule>
  </conditionalFormatting>
  <conditionalFormatting sqref="CJ21">
    <cfRule type="expression" dxfId="830" priority="624">
      <formula>$I$1&lt;78</formula>
    </cfRule>
  </conditionalFormatting>
  <conditionalFormatting sqref="CK21">
    <cfRule type="expression" dxfId="829" priority="623">
      <formula>$I$1&lt;79</formula>
    </cfRule>
  </conditionalFormatting>
  <conditionalFormatting sqref="CL21">
    <cfRule type="expression" dxfId="828" priority="622">
      <formula>$I$1&lt;80</formula>
    </cfRule>
  </conditionalFormatting>
  <conditionalFormatting sqref="CM21">
    <cfRule type="expression" dxfId="827" priority="621">
      <formula>$I$1&lt;81</formula>
    </cfRule>
  </conditionalFormatting>
  <conditionalFormatting sqref="CN21">
    <cfRule type="expression" dxfId="826" priority="620">
      <formula>$I$1&lt;82</formula>
    </cfRule>
  </conditionalFormatting>
  <conditionalFormatting sqref="CO21">
    <cfRule type="expression" dxfId="825" priority="619">
      <formula>$I$1&lt;83</formula>
    </cfRule>
  </conditionalFormatting>
  <conditionalFormatting sqref="CP21">
    <cfRule type="expression" dxfId="824" priority="618">
      <formula>$I$1&lt;84</formula>
    </cfRule>
  </conditionalFormatting>
  <conditionalFormatting sqref="CQ21">
    <cfRule type="expression" dxfId="823" priority="617">
      <formula>$I$1&lt;85</formula>
    </cfRule>
  </conditionalFormatting>
  <conditionalFormatting sqref="CR21">
    <cfRule type="expression" dxfId="822" priority="616">
      <formula>$I$1&lt;86</formula>
    </cfRule>
  </conditionalFormatting>
  <conditionalFormatting sqref="CS21">
    <cfRule type="expression" dxfId="821" priority="615">
      <formula>$I$1&lt;87</formula>
    </cfRule>
  </conditionalFormatting>
  <conditionalFormatting sqref="CT21">
    <cfRule type="expression" dxfId="820" priority="614">
      <formula>$I$1&lt;88</formula>
    </cfRule>
  </conditionalFormatting>
  <conditionalFormatting sqref="CU21">
    <cfRule type="expression" dxfId="819" priority="613">
      <formula>$I$1&lt;89</formula>
    </cfRule>
  </conditionalFormatting>
  <conditionalFormatting sqref="CV21">
    <cfRule type="expression" dxfId="818" priority="612">
      <formula>$I$1&lt;90</formula>
    </cfRule>
  </conditionalFormatting>
  <conditionalFormatting sqref="CW21">
    <cfRule type="expression" dxfId="817" priority="611">
      <formula>$I$1&lt;91</formula>
    </cfRule>
  </conditionalFormatting>
  <conditionalFormatting sqref="CX21">
    <cfRule type="expression" dxfId="816" priority="610">
      <formula>$I$1&lt;92</formula>
    </cfRule>
  </conditionalFormatting>
  <conditionalFormatting sqref="CY21">
    <cfRule type="expression" dxfId="815" priority="609">
      <formula>$I$1&lt;93</formula>
    </cfRule>
  </conditionalFormatting>
  <conditionalFormatting sqref="CZ21">
    <cfRule type="expression" dxfId="814" priority="608">
      <formula>$I$1&lt;94</formula>
    </cfRule>
  </conditionalFormatting>
  <conditionalFormatting sqref="DA21">
    <cfRule type="expression" dxfId="813" priority="607">
      <formula>$I$1&lt;95</formula>
    </cfRule>
  </conditionalFormatting>
  <conditionalFormatting sqref="DB21">
    <cfRule type="expression" dxfId="812" priority="606">
      <formula>$I$1&lt;96</formula>
    </cfRule>
  </conditionalFormatting>
  <conditionalFormatting sqref="DC21">
    <cfRule type="expression" dxfId="811" priority="605">
      <formula>$I$1&lt;97</formula>
    </cfRule>
  </conditionalFormatting>
  <conditionalFormatting sqref="DD21">
    <cfRule type="expression" dxfId="810" priority="604">
      <formula>$I$1&lt;98</formula>
    </cfRule>
  </conditionalFormatting>
  <conditionalFormatting sqref="DE21">
    <cfRule type="expression" dxfId="809" priority="603">
      <formula>$I$1&lt;99</formula>
    </cfRule>
  </conditionalFormatting>
  <conditionalFormatting sqref="DF21">
    <cfRule type="expression" dxfId="808" priority="602">
      <formula>$I$1&lt;100</formula>
    </cfRule>
  </conditionalFormatting>
  <conditionalFormatting sqref="K28:DF28">
    <cfRule type="expression" dxfId="807" priority="500">
      <formula>$I$1="Select here"</formula>
    </cfRule>
  </conditionalFormatting>
  <conditionalFormatting sqref="K28">
    <cfRule type="expression" dxfId="806" priority="600">
      <formula>$I$1&lt;1</formula>
    </cfRule>
  </conditionalFormatting>
  <conditionalFormatting sqref="L28">
    <cfRule type="expression" dxfId="805" priority="599">
      <formula>$I$1&lt;2</formula>
    </cfRule>
  </conditionalFormatting>
  <conditionalFormatting sqref="M28">
    <cfRule type="expression" dxfId="804" priority="598">
      <formula>$I$1&lt;3</formula>
    </cfRule>
  </conditionalFormatting>
  <conditionalFormatting sqref="N28">
    <cfRule type="expression" dxfId="803" priority="597">
      <formula>$I$1&lt;4</formula>
    </cfRule>
  </conditionalFormatting>
  <conditionalFormatting sqref="O28">
    <cfRule type="expression" dxfId="802" priority="596">
      <formula>$I$1&lt;5</formula>
    </cfRule>
  </conditionalFormatting>
  <conditionalFormatting sqref="P28">
    <cfRule type="expression" dxfId="801" priority="595">
      <formula>$I$1&lt;6</formula>
    </cfRule>
  </conditionalFormatting>
  <conditionalFormatting sqref="Q28">
    <cfRule type="expression" dxfId="800" priority="594">
      <formula>$I$1&lt;7</formula>
    </cfRule>
  </conditionalFormatting>
  <conditionalFormatting sqref="R28">
    <cfRule type="expression" dxfId="799" priority="593">
      <formula>$I$1&lt;8</formula>
    </cfRule>
  </conditionalFormatting>
  <conditionalFormatting sqref="S28">
    <cfRule type="expression" dxfId="798" priority="592">
      <formula>$I$1&lt;9</formula>
    </cfRule>
  </conditionalFormatting>
  <conditionalFormatting sqref="T28">
    <cfRule type="expression" dxfId="797" priority="591">
      <formula>$I$1&lt;10</formula>
    </cfRule>
  </conditionalFormatting>
  <conditionalFormatting sqref="U28">
    <cfRule type="expression" dxfId="796" priority="590">
      <formula>$I$1&lt;11</formula>
    </cfRule>
  </conditionalFormatting>
  <conditionalFormatting sqref="V28">
    <cfRule type="expression" dxfId="795" priority="589">
      <formula>$I$1&lt;12</formula>
    </cfRule>
  </conditionalFormatting>
  <conditionalFormatting sqref="W28">
    <cfRule type="expression" dxfId="794" priority="588">
      <formula>$I$1&lt;13</formula>
    </cfRule>
  </conditionalFormatting>
  <conditionalFormatting sqref="X28">
    <cfRule type="expression" dxfId="793" priority="587">
      <formula>$I$1&lt;14</formula>
    </cfRule>
  </conditionalFormatting>
  <conditionalFormatting sqref="Y28">
    <cfRule type="expression" dxfId="792" priority="586">
      <formula>$I$1&lt;15</formula>
    </cfRule>
  </conditionalFormatting>
  <conditionalFormatting sqref="Z28">
    <cfRule type="expression" dxfId="791" priority="585">
      <formula>$I$1&lt;16</formula>
    </cfRule>
  </conditionalFormatting>
  <conditionalFormatting sqref="AA28">
    <cfRule type="expression" dxfId="790" priority="584">
      <formula>$I$1&lt;17</formula>
    </cfRule>
  </conditionalFormatting>
  <conditionalFormatting sqref="AB28">
    <cfRule type="expression" dxfId="789" priority="583">
      <formula>$I$1&lt;18</formula>
    </cfRule>
  </conditionalFormatting>
  <conditionalFormatting sqref="AC28">
    <cfRule type="expression" dxfId="788" priority="582">
      <formula>$I$1&lt;19</formula>
    </cfRule>
  </conditionalFormatting>
  <conditionalFormatting sqref="AD28">
    <cfRule type="expression" dxfId="787" priority="581">
      <formula>$I$1&lt;20</formula>
    </cfRule>
  </conditionalFormatting>
  <conditionalFormatting sqref="AE28">
    <cfRule type="expression" dxfId="786" priority="580">
      <formula>$I$1&lt;21</formula>
    </cfRule>
  </conditionalFormatting>
  <conditionalFormatting sqref="AF28">
    <cfRule type="expression" dxfId="785" priority="579">
      <formula>$I$1&lt;22</formula>
    </cfRule>
  </conditionalFormatting>
  <conditionalFormatting sqref="AG28">
    <cfRule type="expression" dxfId="784" priority="578">
      <formula>$I$1&lt;23</formula>
    </cfRule>
  </conditionalFormatting>
  <conditionalFormatting sqref="AH28">
    <cfRule type="expression" dxfId="783" priority="577">
      <formula>$I$1&lt;24</formula>
    </cfRule>
  </conditionalFormatting>
  <conditionalFormatting sqref="AI28">
    <cfRule type="expression" dxfId="782" priority="576">
      <formula>$I$1&lt;25</formula>
    </cfRule>
  </conditionalFormatting>
  <conditionalFormatting sqref="AJ28">
    <cfRule type="expression" dxfId="781" priority="575">
      <formula>$I$1&lt;26</formula>
    </cfRule>
  </conditionalFormatting>
  <conditionalFormatting sqref="AK28">
    <cfRule type="expression" dxfId="780" priority="574">
      <formula>$I$1&lt;27</formula>
    </cfRule>
  </conditionalFormatting>
  <conditionalFormatting sqref="AL28">
    <cfRule type="expression" dxfId="779" priority="573">
      <formula>$I$1&lt;28</formula>
    </cfRule>
  </conditionalFormatting>
  <conditionalFormatting sqref="AM28">
    <cfRule type="expression" dxfId="778" priority="572">
      <formula>$I$1&lt;29</formula>
    </cfRule>
  </conditionalFormatting>
  <conditionalFormatting sqref="AN28">
    <cfRule type="expression" dxfId="777" priority="571">
      <formula>$I$1&lt;30</formula>
    </cfRule>
  </conditionalFormatting>
  <conditionalFormatting sqref="AO28">
    <cfRule type="expression" dxfId="776" priority="570">
      <formula>$I$1&lt;31</formula>
    </cfRule>
  </conditionalFormatting>
  <conditionalFormatting sqref="AP28">
    <cfRule type="expression" dxfId="775" priority="569">
      <formula>$I$1&lt;32</formula>
    </cfRule>
  </conditionalFormatting>
  <conditionalFormatting sqref="AQ28">
    <cfRule type="expression" dxfId="774" priority="568">
      <formula>$I$1&lt;33</formula>
    </cfRule>
  </conditionalFormatting>
  <conditionalFormatting sqref="AR28">
    <cfRule type="expression" dxfId="773" priority="567">
      <formula>$I$1&lt;34</formula>
    </cfRule>
  </conditionalFormatting>
  <conditionalFormatting sqref="AS28">
    <cfRule type="expression" dxfId="772" priority="566">
      <formula>$I$1&lt;35</formula>
    </cfRule>
  </conditionalFormatting>
  <conditionalFormatting sqref="AT28">
    <cfRule type="expression" dxfId="771" priority="565">
      <formula>$I$1&lt;36</formula>
    </cfRule>
  </conditionalFormatting>
  <conditionalFormatting sqref="AU28">
    <cfRule type="expression" dxfId="770" priority="564">
      <formula>$I$1&lt;37</formula>
    </cfRule>
  </conditionalFormatting>
  <conditionalFormatting sqref="AV28">
    <cfRule type="expression" dxfId="769" priority="563">
      <formula>$I$1&lt;38</formula>
    </cfRule>
  </conditionalFormatting>
  <conditionalFormatting sqref="AW28">
    <cfRule type="expression" dxfId="768" priority="562">
      <formula>$I$1&lt;39</formula>
    </cfRule>
  </conditionalFormatting>
  <conditionalFormatting sqref="AX28">
    <cfRule type="expression" dxfId="767" priority="561">
      <formula>$I$1&lt;40</formula>
    </cfRule>
  </conditionalFormatting>
  <conditionalFormatting sqref="AY28">
    <cfRule type="expression" dxfId="766" priority="560">
      <formula>$I$1&lt;41</formula>
    </cfRule>
  </conditionalFormatting>
  <conditionalFormatting sqref="AZ28">
    <cfRule type="expression" dxfId="765" priority="559">
      <formula>$I$1&lt;42</formula>
    </cfRule>
  </conditionalFormatting>
  <conditionalFormatting sqref="BA28">
    <cfRule type="expression" dxfId="764" priority="558">
      <formula>$I$1&lt;43</formula>
    </cfRule>
  </conditionalFormatting>
  <conditionalFormatting sqref="BB28">
    <cfRule type="expression" dxfId="763" priority="557">
      <formula>$I$1&lt;44</formula>
    </cfRule>
  </conditionalFormatting>
  <conditionalFormatting sqref="BC28">
    <cfRule type="expression" dxfId="762" priority="556">
      <formula>$I$1&lt;45</formula>
    </cfRule>
  </conditionalFormatting>
  <conditionalFormatting sqref="BD28">
    <cfRule type="expression" dxfId="761" priority="555">
      <formula>$I$1&lt;46</formula>
    </cfRule>
  </conditionalFormatting>
  <conditionalFormatting sqref="BE28">
    <cfRule type="expression" dxfId="760" priority="554">
      <formula>$I$1&lt;47</formula>
    </cfRule>
  </conditionalFormatting>
  <conditionalFormatting sqref="BF28">
    <cfRule type="expression" dxfId="759" priority="553">
      <formula>$I$1&lt;48</formula>
    </cfRule>
  </conditionalFormatting>
  <conditionalFormatting sqref="BG28">
    <cfRule type="expression" dxfId="758" priority="552">
      <formula>$I$1&lt;49</formula>
    </cfRule>
  </conditionalFormatting>
  <conditionalFormatting sqref="BH28">
    <cfRule type="expression" dxfId="757" priority="551">
      <formula>$I$1&lt;50</formula>
    </cfRule>
  </conditionalFormatting>
  <conditionalFormatting sqref="BI28">
    <cfRule type="expression" dxfId="756" priority="550">
      <formula>$I$1&lt;51</formula>
    </cfRule>
  </conditionalFormatting>
  <conditionalFormatting sqref="BJ28">
    <cfRule type="expression" dxfId="755" priority="549">
      <formula>$I$1&lt;52</formula>
    </cfRule>
  </conditionalFormatting>
  <conditionalFormatting sqref="BK28">
    <cfRule type="expression" dxfId="754" priority="548">
      <formula>$I$1&lt;53</formula>
    </cfRule>
  </conditionalFormatting>
  <conditionalFormatting sqref="BL28">
    <cfRule type="expression" dxfId="753" priority="547">
      <formula>$I$1&lt;54</formula>
    </cfRule>
  </conditionalFormatting>
  <conditionalFormatting sqref="BM28">
    <cfRule type="expression" dxfId="752" priority="546">
      <formula>$I$1&lt;55</formula>
    </cfRule>
  </conditionalFormatting>
  <conditionalFormatting sqref="BN28">
    <cfRule type="expression" dxfId="751" priority="545">
      <formula>$I$1&lt;56</formula>
    </cfRule>
  </conditionalFormatting>
  <conditionalFormatting sqref="BO28">
    <cfRule type="expression" dxfId="750" priority="544">
      <formula>$I$1&lt;57</formula>
    </cfRule>
  </conditionalFormatting>
  <conditionalFormatting sqref="BP28">
    <cfRule type="expression" dxfId="749" priority="543">
      <formula>$I$1&lt;58</formula>
    </cfRule>
  </conditionalFormatting>
  <conditionalFormatting sqref="BQ28">
    <cfRule type="expression" dxfId="748" priority="542">
      <formula>$I$1&lt;59</formula>
    </cfRule>
  </conditionalFormatting>
  <conditionalFormatting sqref="BR28">
    <cfRule type="expression" dxfId="747" priority="541">
      <formula>$I$1&lt;60</formula>
    </cfRule>
  </conditionalFormatting>
  <conditionalFormatting sqref="BS28">
    <cfRule type="expression" dxfId="746" priority="540">
      <formula>$I$1&lt;61</formula>
    </cfRule>
  </conditionalFormatting>
  <conditionalFormatting sqref="BT28">
    <cfRule type="expression" dxfId="745" priority="539">
      <formula>$I$1&lt;62</formula>
    </cfRule>
  </conditionalFormatting>
  <conditionalFormatting sqref="BU28">
    <cfRule type="expression" dxfId="744" priority="538">
      <formula>$I$1&lt;63</formula>
    </cfRule>
  </conditionalFormatting>
  <conditionalFormatting sqref="BV28">
    <cfRule type="expression" dxfId="743" priority="537">
      <formula>$I$1&lt;64</formula>
    </cfRule>
  </conditionalFormatting>
  <conditionalFormatting sqref="BW28">
    <cfRule type="expression" dxfId="742" priority="536">
      <formula>$I$1&lt;65</formula>
    </cfRule>
  </conditionalFormatting>
  <conditionalFormatting sqref="BX28">
    <cfRule type="expression" dxfId="741" priority="535">
      <formula>$I$1&lt;66</formula>
    </cfRule>
  </conditionalFormatting>
  <conditionalFormatting sqref="BY28">
    <cfRule type="expression" dxfId="740" priority="534">
      <formula>$I$1&lt;67</formula>
    </cfRule>
  </conditionalFormatting>
  <conditionalFormatting sqref="BZ28">
    <cfRule type="expression" dxfId="739" priority="533">
      <formula>$I$1&lt;68</formula>
    </cfRule>
  </conditionalFormatting>
  <conditionalFormatting sqref="CA28">
    <cfRule type="expression" dxfId="738" priority="532">
      <formula>$I$1&lt;69</formula>
    </cfRule>
  </conditionalFormatting>
  <conditionalFormatting sqref="CB28">
    <cfRule type="expression" dxfId="737" priority="531">
      <formula>$I$1&lt;70</formula>
    </cfRule>
  </conditionalFormatting>
  <conditionalFormatting sqref="CC28">
    <cfRule type="expression" dxfId="736" priority="530">
      <formula>$I$1&lt;71</formula>
    </cfRule>
  </conditionalFormatting>
  <conditionalFormatting sqref="CD28">
    <cfRule type="expression" dxfId="735" priority="529">
      <formula>$I$1&lt;72</formula>
    </cfRule>
  </conditionalFormatting>
  <conditionalFormatting sqref="CE28">
    <cfRule type="expression" dxfId="734" priority="528">
      <formula>$I$1&lt;73</formula>
    </cfRule>
  </conditionalFormatting>
  <conditionalFormatting sqref="CF28">
    <cfRule type="expression" dxfId="733" priority="527">
      <formula>$I$1&lt;74</formula>
    </cfRule>
  </conditionalFormatting>
  <conditionalFormatting sqref="CG28">
    <cfRule type="expression" dxfId="732" priority="526">
      <formula>$I$1&lt;75</formula>
    </cfRule>
  </conditionalFormatting>
  <conditionalFormatting sqref="CH28">
    <cfRule type="expression" dxfId="731" priority="525">
      <formula>$I$1&lt;76</formula>
    </cfRule>
  </conditionalFormatting>
  <conditionalFormatting sqref="CI28">
    <cfRule type="expression" dxfId="730" priority="524">
      <formula>$I$1&lt;77</formula>
    </cfRule>
  </conditionalFormatting>
  <conditionalFormatting sqref="CJ28">
    <cfRule type="expression" dxfId="729" priority="523">
      <formula>$I$1&lt;78</formula>
    </cfRule>
  </conditionalFormatting>
  <conditionalFormatting sqref="CK28">
    <cfRule type="expression" dxfId="728" priority="522">
      <formula>$I$1&lt;79</formula>
    </cfRule>
  </conditionalFormatting>
  <conditionalFormatting sqref="CL28">
    <cfRule type="expression" dxfId="727" priority="521">
      <formula>$I$1&lt;80</formula>
    </cfRule>
  </conditionalFormatting>
  <conditionalFormatting sqref="CM28">
    <cfRule type="expression" dxfId="726" priority="520">
      <formula>$I$1&lt;81</formula>
    </cfRule>
  </conditionalFormatting>
  <conditionalFormatting sqref="CN28">
    <cfRule type="expression" dxfId="725" priority="519">
      <formula>$I$1&lt;82</formula>
    </cfRule>
  </conditionalFormatting>
  <conditionalFormatting sqref="CO28">
    <cfRule type="expression" dxfId="724" priority="518">
      <formula>$I$1&lt;83</formula>
    </cfRule>
  </conditionalFormatting>
  <conditionalFormatting sqref="CP28">
    <cfRule type="expression" dxfId="723" priority="517">
      <formula>$I$1&lt;84</formula>
    </cfRule>
  </conditionalFormatting>
  <conditionalFormatting sqref="CQ28">
    <cfRule type="expression" dxfId="722" priority="516">
      <formula>$I$1&lt;85</formula>
    </cfRule>
  </conditionalFormatting>
  <conditionalFormatting sqref="CR28">
    <cfRule type="expression" dxfId="721" priority="515">
      <formula>$I$1&lt;86</formula>
    </cfRule>
  </conditionalFormatting>
  <conditionalFormatting sqref="CS28">
    <cfRule type="expression" dxfId="720" priority="514">
      <formula>$I$1&lt;87</formula>
    </cfRule>
  </conditionalFormatting>
  <conditionalFormatting sqref="CT28">
    <cfRule type="expression" dxfId="719" priority="513">
      <formula>$I$1&lt;88</formula>
    </cfRule>
  </conditionalFormatting>
  <conditionalFormatting sqref="CU28">
    <cfRule type="expression" dxfId="718" priority="512">
      <formula>$I$1&lt;89</formula>
    </cfRule>
  </conditionalFormatting>
  <conditionalFormatting sqref="CV28">
    <cfRule type="expression" dxfId="717" priority="511">
      <formula>$I$1&lt;90</formula>
    </cfRule>
  </conditionalFormatting>
  <conditionalFormatting sqref="CW28">
    <cfRule type="expression" dxfId="716" priority="510">
      <formula>$I$1&lt;91</formula>
    </cfRule>
  </conditionalFormatting>
  <conditionalFormatting sqref="CX28">
    <cfRule type="expression" dxfId="715" priority="509">
      <formula>$I$1&lt;92</formula>
    </cfRule>
  </conditionalFormatting>
  <conditionalFormatting sqref="CY28">
    <cfRule type="expression" dxfId="714" priority="508">
      <formula>$I$1&lt;93</formula>
    </cfRule>
  </conditionalFormatting>
  <conditionalFormatting sqref="CZ28">
    <cfRule type="expression" dxfId="713" priority="507">
      <formula>$I$1&lt;94</formula>
    </cfRule>
  </conditionalFormatting>
  <conditionalFormatting sqref="DA28">
    <cfRule type="expression" dxfId="712" priority="506">
      <formula>$I$1&lt;95</formula>
    </cfRule>
  </conditionalFormatting>
  <conditionalFormatting sqref="DB28">
    <cfRule type="expression" dxfId="711" priority="505">
      <formula>$I$1&lt;96</formula>
    </cfRule>
  </conditionalFormatting>
  <conditionalFormatting sqref="DC28">
    <cfRule type="expression" dxfId="710" priority="504">
      <formula>$I$1&lt;97</formula>
    </cfRule>
  </conditionalFormatting>
  <conditionalFormatting sqref="DD28">
    <cfRule type="expression" dxfId="709" priority="503">
      <formula>$I$1&lt;98</formula>
    </cfRule>
  </conditionalFormatting>
  <conditionalFormatting sqref="DE28">
    <cfRule type="expression" dxfId="708" priority="502">
      <formula>$I$1&lt;99</formula>
    </cfRule>
  </conditionalFormatting>
  <conditionalFormatting sqref="DF28">
    <cfRule type="expression" dxfId="707" priority="501">
      <formula>$I$1&lt;100</formula>
    </cfRule>
  </conditionalFormatting>
  <conditionalFormatting sqref="K85 U85 AE85 AO85 AY85 BI85 BS85 CC85 CM85 CW85">
    <cfRule type="expression" dxfId="706" priority="296">
      <formula>$I$1="Select here"</formula>
    </cfRule>
  </conditionalFormatting>
  <conditionalFormatting sqref="K86:K96 L95:DF95">
    <cfRule type="expression" dxfId="705" priority="499">
      <formula>$I$1&lt;1</formula>
    </cfRule>
  </conditionalFormatting>
  <conditionalFormatting sqref="L86:L96">
    <cfRule type="expression" dxfId="704" priority="498">
      <formula>$I$1&lt;2</formula>
    </cfRule>
  </conditionalFormatting>
  <conditionalFormatting sqref="M86:M96">
    <cfRule type="expression" dxfId="703" priority="497">
      <formula>$I$1&lt;3</formula>
    </cfRule>
  </conditionalFormatting>
  <conditionalFormatting sqref="N86:N96">
    <cfRule type="expression" dxfId="702" priority="496">
      <formula>$I$1&lt;4</formula>
    </cfRule>
  </conditionalFormatting>
  <conditionalFormatting sqref="O86:O96">
    <cfRule type="expression" dxfId="701" priority="495">
      <formula>$I$1&lt;5</formula>
    </cfRule>
  </conditionalFormatting>
  <conditionalFormatting sqref="P86:P96">
    <cfRule type="expression" dxfId="700" priority="494">
      <formula>$I$1&lt;6</formula>
    </cfRule>
  </conditionalFormatting>
  <conditionalFormatting sqref="Q86:Q96 R95:DF95">
    <cfRule type="expression" dxfId="699" priority="493">
      <formula>$I$1&lt;7</formula>
    </cfRule>
  </conditionalFormatting>
  <conditionalFormatting sqref="R86:R96 S95:DF95">
    <cfRule type="expression" dxfId="698" priority="492">
      <formula>$I$1&lt;8</formula>
    </cfRule>
  </conditionalFormatting>
  <conditionalFormatting sqref="S86:S96">
    <cfRule type="expression" dxfId="697" priority="491">
      <formula>$I$1&lt;9</formula>
    </cfRule>
  </conditionalFormatting>
  <conditionalFormatting sqref="T86:T96">
    <cfRule type="expression" dxfId="696" priority="490">
      <formula>$I$1&lt;10</formula>
    </cfRule>
  </conditionalFormatting>
  <conditionalFormatting sqref="U86:U96">
    <cfRule type="expression" dxfId="695" priority="489">
      <formula>$I$1&lt;11</formula>
    </cfRule>
  </conditionalFormatting>
  <conditionalFormatting sqref="V86:V96">
    <cfRule type="expression" dxfId="694" priority="488">
      <formula>$I$1&lt;12</formula>
    </cfRule>
  </conditionalFormatting>
  <conditionalFormatting sqref="W86:W96">
    <cfRule type="expression" dxfId="693" priority="487">
      <formula>$I$1&lt;13</formula>
    </cfRule>
  </conditionalFormatting>
  <conditionalFormatting sqref="X86:X96">
    <cfRule type="expression" dxfId="692" priority="486">
      <formula>$I$1&lt;14</formula>
    </cfRule>
  </conditionalFormatting>
  <conditionalFormatting sqref="Y86:Y96">
    <cfRule type="expression" dxfId="691" priority="485">
      <formula>$I$1&lt;15</formula>
    </cfRule>
  </conditionalFormatting>
  <conditionalFormatting sqref="Z86:Z96">
    <cfRule type="expression" dxfId="690" priority="484">
      <formula>$I$1&lt;16</formula>
    </cfRule>
  </conditionalFormatting>
  <conditionalFormatting sqref="AA86:AA96">
    <cfRule type="expression" dxfId="689" priority="483">
      <formula>$I$1&lt;17</formula>
    </cfRule>
  </conditionalFormatting>
  <conditionalFormatting sqref="AB86:AB96">
    <cfRule type="expression" dxfId="688" priority="482">
      <formula>$I$1&lt;18</formula>
    </cfRule>
  </conditionalFormatting>
  <conditionalFormatting sqref="AC86:AC96">
    <cfRule type="expression" dxfId="687" priority="481">
      <formula>$I$1&lt;19</formula>
    </cfRule>
  </conditionalFormatting>
  <conditionalFormatting sqref="AD86:AD96">
    <cfRule type="expression" dxfId="686" priority="480">
      <formula>$I$1&lt;20</formula>
    </cfRule>
  </conditionalFormatting>
  <conditionalFormatting sqref="AE86:AE96">
    <cfRule type="expression" dxfId="685" priority="479">
      <formula>$I$1&lt;21</formula>
    </cfRule>
  </conditionalFormatting>
  <conditionalFormatting sqref="AF86:AF96">
    <cfRule type="expression" dxfId="684" priority="478">
      <formula>$I$1&lt;22</formula>
    </cfRule>
  </conditionalFormatting>
  <conditionalFormatting sqref="AG86:AG96">
    <cfRule type="expression" dxfId="683" priority="477">
      <formula>$I$1&lt;23</formula>
    </cfRule>
  </conditionalFormatting>
  <conditionalFormatting sqref="AH86:AH96">
    <cfRule type="expression" dxfId="682" priority="476">
      <formula>$I$1&lt;24</formula>
    </cfRule>
  </conditionalFormatting>
  <conditionalFormatting sqref="AI86:AI96">
    <cfRule type="expression" dxfId="681" priority="475">
      <formula>$I$1&lt;25</formula>
    </cfRule>
  </conditionalFormatting>
  <conditionalFormatting sqref="AJ86:AJ96">
    <cfRule type="expression" dxfId="680" priority="474">
      <formula>$I$1&lt;26</formula>
    </cfRule>
  </conditionalFormatting>
  <conditionalFormatting sqref="AK86:AK96">
    <cfRule type="expression" dxfId="679" priority="473">
      <formula>$I$1&lt;27</formula>
    </cfRule>
  </conditionalFormatting>
  <conditionalFormatting sqref="AL86:AL96">
    <cfRule type="expression" dxfId="678" priority="472">
      <formula>$I$1&lt;28</formula>
    </cfRule>
  </conditionalFormatting>
  <conditionalFormatting sqref="AM86:AM96">
    <cfRule type="expression" dxfId="677" priority="471">
      <formula>$I$1&lt;29</formula>
    </cfRule>
  </conditionalFormatting>
  <conditionalFormatting sqref="AN86:AN96">
    <cfRule type="expression" dxfId="676" priority="470">
      <formula>$I$1&lt;30</formula>
    </cfRule>
  </conditionalFormatting>
  <conditionalFormatting sqref="AO86:AO96">
    <cfRule type="expression" dxfId="675" priority="469">
      <formula>$I$1&lt;31</formula>
    </cfRule>
  </conditionalFormatting>
  <conditionalFormatting sqref="AP86:AP96">
    <cfRule type="expression" dxfId="674" priority="468">
      <formula>$I$1&lt;32</formula>
    </cfRule>
  </conditionalFormatting>
  <conditionalFormatting sqref="AQ86:AQ96">
    <cfRule type="expression" dxfId="673" priority="467">
      <formula>$I$1&lt;33</formula>
    </cfRule>
  </conditionalFormatting>
  <conditionalFormatting sqref="AR86:AR96">
    <cfRule type="expression" dxfId="672" priority="466">
      <formula>$I$1&lt;34</formula>
    </cfRule>
  </conditionalFormatting>
  <conditionalFormatting sqref="AS86:AS96">
    <cfRule type="expression" dxfId="671" priority="465">
      <formula>$I$1&lt;35</formula>
    </cfRule>
  </conditionalFormatting>
  <conditionalFormatting sqref="AT86:AT96">
    <cfRule type="expression" dxfId="670" priority="464">
      <formula>$I$1&lt;36</formula>
    </cfRule>
  </conditionalFormatting>
  <conditionalFormatting sqref="AU86:AU96">
    <cfRule type="expression" dxfId="669" priority="463">
      <formula>$I$1&lt;37</formula>
    </cfRule>
  </conditionalFormatting>
  <conditionalFormatting sqref="AV86:AV96">
    <cfRule type="expression" dxfId="668" priority="462">
      <formula>$I$1&lt;38</formula>
    </cfRule>
  </conditionalFormatting>
  <conditionalFormatting sqref="AW86:AW96">
    <cfRule type="expression" dxfId="667" priority="461">
      <formula>$I$1&lt;39</formula>
    </cfRule>
  </conditionalFormatting>
  <conditionalFormatting sqref="AX86:AX96">
    <cfRule type="expression" dxfId="666" priority="460">
      <formula>$I$1&lt;40</formula>
    </cfRule>
  </conditionalFormatting>
  <conditionalFormatting sqref="AY86:AY96">
    <cfRule type="expression" dxfId="665" priority="459">
      <formula>$I$1&lt;41</formula>
    </cfRule>
  </conditionalFormatting>
  <conditionalFormatting sqref="AZ86:AZ96">
    <cfRule type="expression" dxfId="664" priority="458">
      <formula>$I$1&lt;42</formula>
    </cfRule>
  </conditionalFormatting>
  <conditionalFormatting sqref="BA86:BA96">
    <cfRule type="expression" dxfId="663" priority="457">
      <formula>$I$1&lt;43</formula>
    </cfRule>
  </conditionalFormatting>
  <conditionalFormatting sqref="BB86:BB96">
    <cfRule type="expression" dxfId="662" priority="456">
      <formula>$I$1&lt;44</formula>
    </cfRule>
  </conditionalFormatting>
  <conditionalFormatting sqref="BC86:BC96">
    <cfRule type="expression" dxfId="661" priority="455">
      <formula>$I$1&lt;45</formula>
    </cfRule>
  </conditionalFormatting>
  <conditionalFormatting sqref="BD86:BD96">
    <cfRule type="expression" dxfId="660" priority="454">
      <formula>$I$1&lt;46</formula>
    </cfRule>
  </conditionalFormatting>
  <conditionalFormatting sqref="BE86:BE96">
    <cfRule type="expression" dxfId="659" priority="453">
      <formula>$I$1&lt;47</formula>
    </cfRule>
  </conditionalFormatting>
  <conditionalFormatting sqref="BF86:BF96">
    <cfRule type="expression" dxfId="658" priority="452">
      <formula>$I$1&lt;48</formula>
    </cfRule>
  </conditionalFormatting>
  <conditionalFormatting sqref="BG86:BG96">
    <cfRule type="expression" dxfId="657" priority="451">
      <formula>$I$1&lt;49</formula>
    </cfRule>
  </conditionalFormatting>
  <conditionalFormatting sqref="BH86:BH96">
    <cfRule type="expression" dxfId="656" priority="450">
      <formula>$I$1&lt;50</formula>
    </cfRule>
  </conditionalFormatting>
  <conditionalFormatting sqref="BI86:BI96">
    <cfRule type="expression" dxfId="655" priority="449">
      <formula>$I$1&lt;51</formula>
    </cfRule>
  </conditionalFormatting>
  <conditionalFormatting sqref="BJ86:BJ96">
    <cfRule type="expression" dxfId="654" priority="448">
      <formula>$I$1&lt;52</formula>
    </cfRule>
  </conditionalFormatting>
  <conditionalFormatting sqref="BK86:BK96">
    <cfRule type="expression" dxfId="653" priority="447">
      <formula>$I$1&lt;53</formula>
    </cfRule>
  </conditionalFormatting>
  <conditionalFormatting sqref="BL86:BL96">
    <cfRule type="expression" dxfId="652" priority="446">
      <formula>$I$1&lt;54</formula>
    </cfRule>
  </conditionalFormatting>
  <conditionalFormatting sqref="BM86:BM96">
    <cfRule type="expression" dxfId="651" priority="445">
      <formula>$I$1&lt;55</formula>
    </cfRule>
  </conditionalFormatting>
  <conditionalFormatting sqref="BN86:BN96">
    <cfRule type="expression" dxfId="650" priority="444">
      <formula>$I$1&lt;56</formula>
    </cfRule>
  </conditionalFormatting>
  <conditionalFormatting sqref="BO86:BO96">
    <cfRule type="expression" dxfId="649" priority="443">
      <formula>$I$1&lt;57</formula>
    </cfRule>
  </conditionalFormatting>
  <conditionalFormatting sqref="BP86:BP96">
    <cfRule type="expression" dxfId="648" priority="442">
      <formula>$I$1&lt;58</formula>
    </cfRule>
  </conditionalFormatting>
  <conditionalFormatting sqref="BQ86:BQ96">
    <cfRule type="expression" dxfId="647" priority="441">
      <formula>$I$1&lt;59</formula>
    </cfRule>
  </conditionalFormatting>
  <conditionalFormatting sqref="BR86:BR96">
    <cfRule type="expression" dxfId="646" priority="440">
      <formula>$I$1&lt;60</formula>
    </cfRule>
  </conditionalFormatting>
  <conditionalFormatting sqref="BS86:BS96">
    <cfRule type="expression" dxfId="645" priority="439">
      <formula>$I$1&lt;61</formula>
    </cfRule>
  </conditionalFormatting>
  <conditionalFormatting sqref="BT86:BT96">
    <cfRule type="expression" dxfId="644" priority="438">
      <formula>$I$1&lt;62</formula>
    </cfRule>
  </conditionalFormatting>
  <conditionalFormatting sqref="BU86:BU96">
    <cfRule type="expression" dxfId="643" priority="437">
      <formula>$I$1&lt;63</formula>
    </cfRule>
  </conditionalFormatting>
  <conditionalFormatting sqref="BV86:BV96">
    <cfRule type="expression" dxfId="642" priority="436">
      <formula>$I$1&lt;64</formula>
    </cfRule>
  </conditionalFormatting>
  <conditionalFormatting sqref="BW86:BW96">
    <cfRule type="expression" dxfId="641" priority="435">
      <formula>$I$1&lt;65</formula>
    </cfRule>
  </conditionalFormatting>
  <conditionalFormatting sqref="BX86:BX96">
    <cfRule type="expression" dxfId="640" priority="434">
      <formula>$I$1&lt;66</formula>
    </cfRule>
  </conditionalFormatting>
  <conditionalFormatting sqref="BY86:BY96">
    <cfRule type="expression" dxfId="639" priority="433">
      <formula>$I$1&lt;67</formula>
    </cfRule>
  </conditionalFormatting>
  <conditionalFormatting sqref="BZ86:BZ96">
    <cfRule type="expression" dxfId="638" priority="432">
      <formula>$I$1&lt;68</formula>
    </cfRule>
  </conditionalFormatting>
  <conditionalFormatting sqref="CA86:CA96">
    <cfRule type="expression" dxfId="637" priority="431">
      <formula>$I$1&lt;69</formula>
    </cfRule>
  </conditionalFormatting>
  <conditionalFormatting sqref="CB86:CB96">
    <cfRule type="expression" dxfId="636" priority="430">
      <formula>$I$1&lt;70</formula>
    </cfRule>
  </conditionalFormatting>
  <conditionalFormatting sqref="CC86:CC96 CD95:DF95">
    <cfRule type="expression" dxfId="635" priority="429">
      <formula>$I$1&lt;71</formula>
    </cfRule>
  </conditionalFormatting>
  <conditionalFormatting sqref="CD86:CD96">
    <cfRule type="expression" dxfId="634" priority="428">
      <formula>$I$1&lt;72</formula>
    </cfRule>
  </conditionalFormatting>
  <conditionalFormatting sqref="CE86:CE96">
    <cfRule type="expression" dxfId="633" priority="427">
      <formula>$I$1&lt;73</formula>
    </cfRule>
  </conditionalFormatting>
  <conditionalFormatting sqref="CF86:CF96">
    <cfRule type="expression" dxfId="632" priority="426">
      <formula>$I$1&lt;74</formula>
    </cfRule>
  </conditionalFormatting>
  <conditionalFormatting sqref="CG86:CG96">
    <cfRule type="expression" dxfId="631" priority="425">
      <formula>$I$1&lt;75</formula>
    </cfRule>
  </conditionalFormatting>
  <conditionalFormatting sqref="CH86:CH96">
    <cfRule type="expression" dxfId="630" priority="424">
      <formula>$I$1&lt;76</formula>
    </cfRule>
  </conditionalFormatting>
  <conditionalFormatting sqref="CI86:CI96">
    <cfRule type="expression" dxfId="629" priority="423">
      <formula>$I$1&lt;77</formula>
    </cfRule>
  </conditionalFormatting>
  <conditionalFormatting sqref="CJ86:CJ96">
    <cfRule type="expression" dxfId="628" priority="422">
      <formula>$I$1&lt;78</formula>
    </cfRule>
  </conditionalFormatting>
  <conditionalFormatting sqref="CK86:CK96">
    <cfRule type="expression" dxfId="627" priority="421">
      <formula>$I$1&lt;79</formula>
    </cfRule>
  </conditionalFormatting>
  <conditionalFormatting sqref="CL86:CL96">
    <cfRule type="expression" dxfId="626" priority="420">
      <formula>$I$1&lt;80</formula>
    </cfRule>
  </conditionalFormatting>
  <conditionalFormatting sqref="CM86:CM96">
    <cfRule type="expression" dxfId="625" priority="419">
      <formula>$I$1&lt;81</formula>
    </cfRule>
  </conditionalFormatting>
  <conditionalFormatting sqref="CN86:CN96">
    <cfRule type="expression" dxfId="624" priority="418">
      <formula>$I$1&lt;82</formula>
    </cfRule>
  </conditionalFormatting>
  <conditionalFormatting sqref="CO86:CO96">
    <cfRule type="expression" dxfId="623" priority="417">
      <formula>$I$1&lt;83</formula>
    </cfRule>
  </conditionalFormatting>
  <conditionalFormatting sqref="CP86:CP96">
    <cfRule type="expression" dxfId="622" priority="416">
      <formula>$I$1&lt;84</formula>
    </cfRule>
  </conditionalFormatting>
  <conditionalFormatting sqref="CQ86:CQ96">
    <cfRule type="expression" dxfId="621" priority="415">
      <formula>$I$1&lt;85</formula>
    </cfRule>
  </conditionalFormatting>
  <conditionalFormatting sqref="CR86:CR96">
    <cfRule type="expression" dxfId="620" priority="414">
      <formula>$I$1&lt;86</formula>
    </cfRule>
  </conditionalFormatting>
  <conditionalFormatting sqref="CS86:CS96">
    <cfRule type="expression" dxfId="619" priority="413">
      <formula>$I$1&lt;87</formula>
    </cfRule>
  </conditionalFormatting>
  <conditionalFormatting sqref="CT86:CT96">
    <cfRule type="expression" dxfId="618" priority="412">
      <formula>$I$1&lt;88</formula>
    </cfRule>
  </conditionalFormatting>
  <conditionalFormatting sqref="CU86:CU96">
    <cfRule type="expression" dxfId="617" priority="411">
      <formula>$I$1&lt;89</formula>
    </cfRule>
  </conditionalFormatting>
  <conditionalFormatting sqref="CV86:CV96">
    <cfRule type="expression" dxfId="616" priority="410">
      <formula>$I$1&lt;90</formula>
    </cfRule>
  </conditionalFormatting>
  <conditionalFormatting sqref="CW86:CW96">
    <cfRule type="expression" dxfId="615" priority="409">
      <formula>$I$1&lt;91</formula>
    </cfRule>
  </conditionalFormatting>
  <conditionalFormatting sqref="CX86:CX96">
    <cfRule type="expression" dxfId="614" priority="408">
      <formula>$I$1&lt;92</formula>
    </cfRule>
  </conditionalFormatting>
  <conditionalFormatting sqref="CY86:CY96">
    <cfRule type="expression" dxfId="613" priority="407">
      <formula>$I$1&lt;93</formula>
    </cfRule>
  </conditionalFormatting>
  <conditionalFormatting sqref="CZ86:CZ96">
    <cfRule type="expression" dxfId="612" priority="406">
      <formula>$I$1&lt;94</formula>
    </cfRule>
  </conditionalFormatting>
  <conditionalFormatting sqref="DA86:DA96">
    <cfRule type="expression" dxfId="611" priority="405">
      <formula>$I$1&lt;95</formula>
    </cfRule>
  </conditionalFormatting>
  <conditionalFormatting sqref="DB86:DB96">
    <cfRule type="expression" dxfId="610" priority="404">
      <formula>$I$1&lt;96</formula>
    </cfRule>
  </conditionalFormatting>
  <conditionalFormatting sqref="DC86:DC96">
    <cfRule type="expression" dxfId="609" priority="403">
      <formula>$I$1&lt;97</formula>
    </cfRule>
  </conditionalFormatting>
  <conditionalFormatting sqref="DD86:DD96">
    <cfRule type="expression" dxfId="608" priority="402">
      <formula>$I$1&lt;98</formula>
    </cfRule>
  </conditionalFormatting>
  <conditionalFormatting sqref="DE86:DE96">
    <cfRule type="expression" dxfId="607" priority="401">
      <formula>$I$1&lt;99</formula>
    </cfRule>
  </conditionalFormatting>
  <conditionalFormatting sqref="DF86:DF96">
    <cfRule type="expression" dxfId="606" priority="400">
      <formula>$I$1&lt;100</formula>
    </cfRule>
  </conditionalFormatting>
  <conditionalFormatting sqref="K98:DF98">
    <cfRule type="expression" dxfId="605" priority="298">
      <formula>$I$1="Select here"</formula>
    </cfRule>
  </conditionalFormatting>
  <conditionalFormatting sqref="K98:DF98">
    <cfRule type="expression" dxfId="604" priority="398">
      <formula>$I$1&lt;1</formula>
    </cfRule>
  </conditionalFormatting>
  <conditionalFormatting sqref="L98">
    <cfRule type="expression" dxfId="603" priority="397">
      <formula>$I$1&lt;2</formula>
    </cfRule>
  </conditionalFormatting>
  <conditionalFormatting sqref="M98">
    <cfRule type="expression" dxfId="602" priority="396">
      <formula>$I$1&lt;3</formula>
    </cfRule>
  </conditionalFormatting>
  <conditionalFormatting sqref="N98">
    <cfRule type="expression" dxfId="601" priority="395">
      <formula>$I$1&lt;4</formula>
    </cfRule>
  </conditionalFormatting>
  <conditionalFormatting sqref="O98">
    <cfRule type="expression" dxfId="600" priority="394">
      <formula>$I$1&lt;5</formula>
    </cfRule>
  </conditionalFormatting>
  <conditionalFormatting sqref="P98">
    <cfRule type="expression" dxfId="599" priority="393">
      <formula>$I$1&lt;6</formula>
    </cfRule>
  </conditionalFormatting>
  <conditionalFormatting sqref="Q98">
    <cfRule type="expression" dxfId="598" priority="392">
      <formula>$I$1&lt;7</formula>
    </cfRule>
  </conditionalFormatting>
  <conditionalFormatting sqref="R98">
    <cfRule type="expression" dxfId="597" priority="391">
      <formula>$I$1&lt;8</formula>
    </cfRule>
  </conditionalFormatting>
  <conditionalFormatting sqref="S98">
    <cfRule type="expression" dxfId="596" priority="390">
      <formula>$I$1&lt;9</formula>
    </cfRule>
  </conditionalFormatting>
  <conditionalFormatting sqref="T98">
    <cfRule type="expression" dxfId="595" priority="389">
      <formula>$I$1&lt;10</formula>
    </cfRule>
  </conditionalFormatting>
  <conditionalFormatting sqref="U98">
    <cfRule type="expression" dxfId="594" priority="388">
      <formula>$I$1&lt;11</formula>
    </cfRule>
  </conditionalFormatting>
  <conditionalFormatting sqref="V98">
    <cfRule type="expression" dxfId="593" priority="387">
      <formula>$I$1&lt;12</formula>
    </cfRule>
  </conditionalFormatting>
  <conditionalFormatting sqref="W98">
    <cfRule type="expression" dxfId="592" priority="386">
      <formula>$I$1&lt;13</formula>
    </cfRule>
  </conditionalFormatting>
  <conditionalFormatting sqref="X98">
    <cfRule type="expression" dxfId="591" priority="385">
      <formula>$I$1&lt;14</formula>
    </cfRule>
  </conditionalFormatting>
  <conditionalFormatting sqref="Y98">
    <cfRule type="expression" dxfId="590" priority="384">
      <formula>$I$1&lt;15</formula>
    </cfRule>
  </conditionalFormatting>
  <conditionalFormatting sqref="Z98">
    <cfRule type="expression" dxfId="589" priority="383">
      <formula>$I$1&lt;16</formula>
    </cfRule>
  </conditionalFormatting>
  <conditionalFormatting sqref="AA98">
    <cfRule type="expression" dxfId="588" priority="382">
      <formula>$I$1&lt;17</formula>
    </cfRule>
  </conditionalFormatting>
  <conditionalFormatting sqref="AB98">
    <cfRule type="expression" dxfId="587" priority="381">
      <formula>$I$1&lt;18</formula>
    </cfRule>
  </conditionalFormatting>
  <conditionalFormatting sqref="AC98">
    <cfRule type="expression" dxfId="586" priority="380">
      <formula>$I$1&lt;19</formula>
    </cfRule>
  </conditionalFormatting>
  <conditionalFormatting sqref="AD98">
    <cfRule type="expression" dxfId="585" priority="379">
      <formula>$I$1&lt;20</formula>
    </cfRule>
  </conditionalFormatting>
  <conditionalFormatting sqref="AE98">
    <cfRule type="expression" dxfId="584" priority="378">
      <formula>$I$1&lt;21</formula>
    </cfRule>
  </conditionalFormatting>
  <conditionalFormatting sqref="AF98">
    <cfRule type="expression" dxfId="583" priority="377">
      <formula>$I$1&lt;22</formula>
    </cfRule>
  </conditionalFormatting>
  <conditionalFormatting sqref="AG98">
    <cfRule type="expression" dxfId="582" priority="376">
      <formula>$I$1&lt;23</formula>
    </cfRule>
  </conditionalFormatting>
  <conditionalFormatting sqref="AH98">
    <cfRule type="expression" dxfId="581" priority="375">
      <formula>$I$1&lt;24</formula>
    </cfRule>
  </conditionalFormatting>
  <conditionalFormatting sqref="AI98">
    <cfRule type="expression" dxfId="580" priority="374">
      <formula>$I$1&lt;25</formula>
    </cfRule>
  </conditionalFormatting>
  <conditionalFormatting sqref="AJ98">
    <cfRule type="expression" dxfId="579" priority="373">
      <formula>$I$1&lt;26</formula>
    </cfRule>
  </conditionalFormatting>
  <conditionalFormatting sqref="AK98">
    <cfRule type="expression" dxfId="578" priority="372">
      <formula>$I$1&lt;27</formula>
    </cfRule>
  </conditionalFormatting>
  <conditionalFormatting sqref="AL98">
    <cfRule type="expression" dxfId="577" priority="371">
      <formula>$I$1&lt;28</formula>
    </cfRule>
  </conditionalFormatting>
  <conditionalFormatting sqref="AM98">
    <cfRule type="expression" dxfId="576" priority="370">
      <formula>$I$1&lt;29</formula>
    </cfRule>
  </conditionalFormatting>
  <conditionalFormatting sqref="AN98">
    <cfRule type="expression" dxfId="575" priority="369">
      <formula>$I$1&lt;30</formula>
    </cfRule>
  </conditionalFormatting>
  <conditionalFormatting sqref="AO98">
    <cfRule type="expression" dxfId="574" priority="368">
      <formula>$I$1&lt;31</formula>
    </cfRule>
  </conditionalFormatting>
  <conditionalFormatting sqref="AP98">
    <cfRule type="expression" dxfId="573" priority="367">
      <formula>$I$1&lt;32</formula>
    </cfRule>
  </conditionalFormatting>
  <conditionalFormatting sqref="AQ98">
    <cfRule type="expression" dxfId="572" priority="366">
      <formula>$I$1&lt;33</formula>
    </cfRule>
  </conditionalFormatting>
  <conditionalFormatting sqref="AR98">
    <cfRule type="expression" dxfId="571" priority="365">
      <formula>$I$1&lt;34</formula>
    </cfRule>
  </conditionalFormatting>
  <conditionalFormatting sqref="AS98">
    <cfRule type="expression" dxfId="570" priority="364">
      <formula>$I$1&lt;35</formula>
    </cfRule>
  </conditionalFormatting>
  <conditionalFormatting sqref="AT98">
    <cfRule type="expression" dxfId="569" priority="363">
      <formula>$I$1&lt;36</formula>
    </cfRule>
  </conditionalFormatting>
  <conditionalFormatting sqref="AU98">
    <cfRule type="expression" dxfId="568" priority="362">
      <formula>$I$1&lt;37</formula>
    </cfRule>
  </conditionalFormatting>
  <conditionalFormatting sqref="AV98">
    <cfRule type="expression" dxfId="567" priority="361">
      <formula>$I$1&lt;38</formula>
    </cfRule>
  </conditionalFormatting>
  <conditionalFormatting sqref="AW98">
    <cfRule type="expression" dxfId="566" priority="360">
      <formula>$I$1&lt;39</formula>
    </cfRule>
  </conditionalFormatting>
  <conditionalFormatting sqref="AX98">
    <cfRule type="expression" dxfId="565" priority="359">
      <formula>$I$1&lt;40</formula>
    </cfRule>
  </conditionalFormatting>
  <conditionalFormatting sqref="AY98">
    <cfRule type="expression" dxfId="564" priority="358">
      <formula>$I$1&lt;41</formula>
    </cfRule>
  </conditionalFormatting>
  <conditionalFormatting sqref="AZ98">
    <cfRule type="expression" dxfId="563" priority="357">
      <formula>$I$1&lt;42</formula>
    </cfRule>
  </conditionalFormatting>
  <conditionalFormatting sqref="BA98">
    <cfRule type="expression" dxfId="562" priority="356">
      <formula>$I$1&lt;43</formula>
    </cfRule>
  </conditionalFormatting>
  <conditionalFormatting sqref="BB98">
    <cfRule type="expression" dxfId="561" priority="355">
      <formula>$I$1&lt;44</formula>
    </cfRule>
  </conditionalFormatting>
  <conditionalFormatting sqref="BC98">
    <cfRule type="expression" dxfId="560" priority="354">
      <formula>$I$1&lt;45</formula>
    </cfRule>
  </conditionalFormatting>
  <conditionalFormatting sqref="BD98">
    <cfRule type="expression" dxfId="559" priority="353">
      <formula>$I$1&lt;46</formula>
    </cfRule>
  </conditionalFormatting>
  <conditionalFormatting sqref="BE98">
    <cfRule type="expression" dxfId="558" priority="352">
      <formula>$I$1&lt;47</formula>
    </cfRule>
  </conditionalFormatting>
  <conditionalFormatting sqref="BF98">
    <cfRule type="expression" dxfId="557" priority="351">
      <formula>$I$1&lt;48</formula>
    </cfRule>
  </conditionalFormatting>
  <conditionalFormatting sqref="BG98">
    <cfRule type="expression" dxfId="556" priority="350">
      <formula>$I$1&lt;49</formula>
    </cfRule>
  </conditionalFormatting>
  <conditionalFormatting sqref="BH98">
    <cfRule type="expression" dxfId="555" priority="349">
      <formula>$I$1&lt;50</formula>
    </cfRule>
  </conditionalFormatting>
  <conditionalFormatting sqref="BI98">
    <cfRule type="expression" dxfId="554" priority="348">
      <formula>$I$1&lt;51</formula>
    </cfRule>
  </conditionalFormatting>
  <conditionalFormatting sqref="BJ98">
    <cfRule type="expression" dxfId="553" priority="347">
      <formula>$I$1&lt;52</formula>
    </cfRule>
  </conditionalFormatting>
  <conditionalFormatting sqref="BK98">
    <cfRule type="expression" dxfId="552" priority="346">
      <formula>$I$1&lt;53</formula>
    </cfRule>
  </conditionalFormatting>
  <conditionalFormatting sqref="BL98">
    <cfRule type="expression" dxfId="551" priority="345">
      <formula>$I$1&lt;54</formula>
    </cfRule>
  </conditionalFormatting>
  <conditionalFormatting sqref="BM98">
    <cfRule type="expression" dxfId="550" priority="344">
      <formula>$I$1&lt;55</formula>
    </cfRule>
  </conditionalFormatting>
  <conditionalFormatting sqref="BN98">
    <cfRule type="expression" dxfId="549" priority="343">
      <formula>$I$1&lt;56</formula>
    </cfRule>
  </conditionalFormatting>
  <conditionalFormatting sqref="BO98">
    <cfRule type="expression" dxfId="548" priority="342">
      <formula>$I$1&lt;57</formula>
    </cfRule>
  </conditionalFormatting>
  <conditionalFormatting sqref="BP98">
    <cfRule type="expression" dxfId="547" priority="341">
      <formula>$I$1&lt;58</formula>
    </cfRule>
  </conditionalFormatting>
  <conditionalFormatting sqref="BQ98">
    <cfRule type="expression" dxfId="546" priority="340">
      <formula>$I$1&lt;59</formula>
    </cfRule>
  </conditionalFormatting>
  <conditionalFormatting sqref="BR98">
    <cfRule type="expression" dxfId="545" priority="339">
      <formula>$I$1&lt;60</formula>
    </cfRule>
  </conditionalFormatting>
  <conditionalFormatting sqref="BS98">
    <cfRule type="expression" dxfId="544" priority="338">
      <formula>$I$1&lt;61</formula>
    </cfRule>
  </conditionalFormatting>
  <conditionalFormatting sqref="BT98">
    <cfRule type="expression" dxfId="543" priority="337">
      <formula>$I$1&lt;62</formula>
    </cfRule>
  </conditionalFormatting>
  <conditionalFormatting sqref="BU98">
    <cfRule type="expression" dxfId="542" priority="336">
      <formula>$I$1&lt;63</formula>
    </cfRule>
  </conditionalFormatting>
  <conditionalFormatting sqref="BV98">
    <cfRule type="expression" dxfId="541" priority="335">
      <formula>$I$1&lt;64</formula>
    </cfRule>
  </conditionalFormatting>
  <conditionalFormatting sqref="BW98">
    <cfRule type="expression" dxfId="540" priority="334">
      <formula>$I$1&lt;65</formula>
    </cfRule>
  </conditionalFormatting>
  <conditionalFormatting sqref="BX98">
    <cfRule type="expression" dxfId="539" priority="333">
      <formula>$I$1&lt;66</formula>
    </cfRule>
  </conditionalFormatting>
  <conditionalFormatting sqref="BY98">
    <cfRule type="expression" dxfId="538" priority="332">
      <formula>$I$1&lt;67</formula>
    </cfRule>
  </conditionalFormatting>
  <conditionalFormatting sqref="BZ98">
    <cfRule type="expression" dxfId="537" priority="331">
      <formula>$I$1&lt;68</formula>
    </cfRule>
  </conditionalFormatting>
  <conditionalFormatting sqref="CA98">
    <cfRule type="expression" dxfId="536" priority="330">
      <formula>$I$1&lt;69</formula>
    </cfRule>
  </conditionalFormatting>
  <conditionalFormatting sqref="CB98">
    <cfRule type="expression" dxfId="535" priority="329">
      <formula>$I$1&lt;70</formula>
    </cfRule>
  </conditionalFormatting>
  <conditionalFormatting sqref="CC98">
    <cfRule type="expression" dxfId="534" priority="328">
      <formula>$I$1&lt;71</formula>
    </cfRule>
  </conditionalFormatting>
  <conditionalFormatting sqref="CD98">
    <cfRule type="expression" dxfId="533" priority="327">
      <formula>$I$1&lt;72</formula>
    </cfRule>
  </conditionalFormatting>
  <conditionalFormatting sqref="CE98">
    <cfRule type="expression" dxfId="532" priority="326">
      <formula>$I$1&lt;73</formula>
    </cfRule>
  </conditionalFormatting>
  <conditionalFormatting sqref="CF98">
    <cfRule type="expression" dxfId="531" priority="325">
      <formula>$I$1&lt;74</formula>
    </cfRule>
  </conditionalFormatting>
  <conditionalFormatting sqref="CG98">
    <cfRule type="expression" dxfId="530" priority="324">
      <formula>$I$1&lt;75</formula>
    </cfRule>
  </conditionalFormatting>
  <conditionalFormatting sqref="CH98">
    <cfRule type="expression" dxfId="529" priority="323">
      <formula>$I$1&lt;76</formula>
    </cfRule>
  </conditionalFormatting>
  <conditionalFormatting sqref="CI98">
    <cfRule type="expression" dxfId="528" priority="322">
      <formula>$I$1&lt;77</formula>
    </cfRule>
  </conditionalFormatting>
  <conditionalFormatting sqref="CJ98">
    <cfRule type="expression" dxfId="527" priority="321">
      <formula>$I$1&lt;78</formula>
    </cfRule>
  </conditionalFormatting>
  <conditionalFormatting sqref="CK98">
    <cfRule type="expression" dxfId="526" priority="320">
      <formula>$I$1&lt;79</formula>
    </cfRule>
  </conditionalFormatting>
  <conditionalFormatting sqref="CL98">
    <cfRule type="expression" dxfId="525" priority="319">
      <formula>$I$1&lt;80</formula>
    </cfRule>
  </conditionalFormatting>
  <conditionalFormatting sqref="CM98">
    <cfRule type="expression" dxfId="524" priority="318">
      <formula>$I$1&lt;81</formula>
    </cfRule>
  </conditionalFormatting>
  <conditionalFormatting sqref="CN98">
    <cfRule type="expression" dxfId="523" priority="317">
      <formula>$I$1&lt;82</formula>
    </cfRule>
  </conditionalFormatting>
  <conditionalFormatting sqref="CO98">
    <cfRule type="expression" dxfId="522" priority="316">
      <formula>$I$1&lt;83</formula>
    </cfRule>
  </conditionalFormatting>
  <conditionalFormatting sqref="CP98">
    <cfRule type="expression" dxfId="521" priority="315">
      <formula>$I$1&lt;84</formula>
    </cfRule>
  </conditionalFormatting>
  <conditionalFormatting sqref="CQ98">
    <cfRule type="expression" dxfId="520" priority="314">
      <formula>$I$1&lt;85</formula>
    </cfRule>
  </conditionalFormatting>
  <conditionalFormatting sqref="CR98">
    <cfRule type="expression" dxfId="519" priority="313">
      <formula>$I$1&lt;86</formula>
    </cfRule>
  </conditionalFormatting>
  <conditionalFormatting sqref="CS98">
    <cfRule type="expression" dxfId="518" priority="312">
      <formula>$I$1&lt;87</formula>
    </cfRule>
  </conditionalFormatting>
  <conditionalFormatting sqref="CT98">
    <cfRule type="expression" dxfId="517" priority="311">
      <formula>$I$1&lt;88</formula>
    </cfRule>
  </conditionalFormatting>
  <conditionalFormatting sqref="CU98">
    <cfRule type="expression" dxfId="516" priority="310">
      <formula>$I$1&lt;89</formula>
    </cfRule>
  </conditionalFormatting>
  <conditionalFormatting sqref="CV98">
    <cfRule type="expression" dxfId="515" priority="309">
      <formula>$I$1&lt;90</formula>
    </cfRule>
  </conditionalFormatting>
  <conditionalFormatting sqref="CW98">
    <cfRule type="expression" dxfId="514" priority="308">
      <formula>$I$1&lt;91</formula>
    </cfRule>
  </conditionalFormatting>
  <conditionalFormatting sqref="CX98">
    <cfRule type="expression" dxfId="513" priority="307">
      <formula>$I$1&lt;92</formula>
    </cfRule>
  </conditionalFormatting>
  <conditionalFormatting sqref="CY98">
    <cfRule type="expression" dxfId="512" priority="306">
      <formula>$I$1&lt;93</formula>
    </cfRule>
  </conditionalFormatting>
  <conditionalFormatting sqref="CZ98">
    <cfRule type="expression" dxfId="511" priority="305">
      <formula>$I$1&lt;94</formula>
    </cfRule>
  </conditionalFormatting>
  <conditionalFormatting sqref="DA98">
    <cfRule type="expression" dxfId="510" priority="304">
      <formula>$I$1&lt;95</formula>
    </cfRule>
  </conditionalFormatting>
  <conditionalFormatting sqref="DB98">
    <cfRule type="expression" dxfId="509" priority="303">
      <formula>$I$1&lt;96</formula>
    </cfRule>
  </conditionalFormatting>
  <conditionalFormatting sqref="DC98">
    <cfRule type="expression" dxfId="508" priority="302">
      <formula>$I$1&lt;97</formula>
    </cfRule>
  </conditionalFormatting>
  <conditionalFormatting sqref="DD98">
    <cfRule type="expression" dxfId="507" priority="301">
      <formula>$I$1&lt;98</formula>
    </cfRule>
  </conditionalFormatting>
  <conditionalFormatting sqref="DE98">
    <cfRule type="expression" dxfId="506" priority="300">
      <formula>$I$1&lt;99</formula>
    </cfRule>
  </conditionalFormatting>
  <conditionalFormatting sqref="DF98">
    <cfRule type="expression" dxfId="505" priority="299">
      <formula>$I$1&lt;100</formula>
    </cfRule>
  </conditionalFormatting>
  <conditionalFormatting sqref="K85 U85 AE85 AO85 AY85 BI85 BS85 CC85 CM85 CW85">
    <cfRule type="expression" dxfId="504" priority="297">
      <formula>$I$1&lt;11</formula>
    </cfRule>
  </conditionalFormatting>
  <conditionalFormatting sqref="K63:DF63">
    <cfRule type="expression" dxfId="503" priority="195">
      <formula>$I$1="Select here"</formula>
    </cfRule>
  </conditionalFormatting>
  <conditionalFormatting sqref="K63:DF63">
    <cfRule type="expression" dxfId="502" priority="291">
      <formula>$I$1&lt;1</formula>
    </cfRule>
  </conditionalFormatting>
  <conditionalFormatting sqref="P63">
    <cfRule type="expression" dxfId="501" priority="290">
      <formula>$I$1&lt;6</formula>
    </cfRule>
  </conditionalFormatting>
  <conditionalFormatting sqref="Q63">
    <cfRule type="expression" dxfId="500" priority="289">
      <formula>$I$1&lt;7</formula>
    </cfRule>
  </conditionalFormatting>
  <conditionalFormatting sqref="R63">
    <cfRule type="expression" dxfId="499" priority="288">
      <formula>$I$1&lt;8</formula>
    </cfRule>
  </conditionalFormatting>
  <conditionalFormatting sqref="S63">
    <cfRule type="expression" dxfId="498" priority="287">
      <formula>$I$1&lt;9</formula>
    </cfRule>
  </conditionalFormatting>
  <conditionalFormatting sqref="T63">
    <cfRule type="expression" dxfId="497" priority="286">
      <formula>$I$1&lt;10</formula>
    </cfRule>
  </conditionalFormatting>
  <conditionalFormatting sqref="U63">
    <cfRule type="expression" dxfId="496" priority="285">
      <formula>$I$1&lt;11</formula>
    </cfRule>
  </conditionalFormatting>
  <conditionalFormatting sqref="V63">
    <cfRule type="expression" dxfId="495" priority="284">
      <formula>$I$1&lt;12</formula>
    </cfRule>
  </conditionalFormatting>
  <conditionalFormatting sqref="W63">
    <cfRule type="expression" dxfId="494" priority="283">
      <formula>$I$1&lt;13</formula>
    </cfRule>
  </conditionalFormatting>
  <conditionalFormatting sqref="X63">
    <cfRule type="expression" dxfId="493" priority="282">
      <formula>$I$1&lt;14</formula>
    </cfRule>
  </conditionalFormatting>
  <conditionalFormatting sqref="Y63">
    <cfRule type="expression" dxfId="492" priority="281">
      <formula>$I$1&lt;15</formula>
    </cfRule>
  </conditionalFormatting>
  <conditionalFormatting sqref="Z63">
    <cfRule type="expression" dxfId="491" priority="280">
      <formula>$I$1&lt;16</formula>
    </cfRule>
  </conditionalFormatting>
  <conditionalFormatting sqref="AA63">
    <cfRule type="expression" dxfId="490" priority="279">
      <formula>$I$1&lt;17</formula>
    </cfRule>
  </conditionalFormatting>
  <conditionalFormatting sqref="AB63">
    <cfRule type="expression" dxfId="489" priority="278">
      <formula>$I$1&lt;18</formula>
    </cfRule>
  </conditionalFormatting>
  <conditionalFormatting sqref="AC63">
    <cfRule type="expression" dxfId="488" priority="277">
      <formula>$I$1&lt;19</formula>
    </cfRule>
  </conditionalFormatting>
  <conditionalFormatting sqref="AD63">
    <cfRule type="expression" dxfId="487" priority="276">
      <formula>$I$1&lt;20</formula>
    </cfRule>
  </conditionalFormatting>
  <conditionalFormatting sqref="AE63">
    <cfRule type="expression" dxfId="486" priority="275">
      <formula>$I$1&lt;21</formula>
    </cfRule>
  </conditionalFormatting>
  <conditionalFormatting sqref="AF63">
    <cfRule type="expression" dxfId="485" priority="274">
      <formula>$I$1&lt;22</formula>
    </cfRule>
  </conditionalFormatting>
  <conditionalFormatting sqref="AG63">
    <cfRule type="expression" dxfId="484" priority="273">
      <formula>$I$1&lt;23</formula>
    </cfRule>
  </conditionalFormatting>
  <conditionalFormatting sqref="AH63">
    <cfRule type="expression" dxfId="483" priority="272">
      <formula>$I$1&lt;24</formula>
    </cfRule>
  </conditionalFormatting>
  <conditionalFormatting sqref="AI63">
    <cfRule type="expression" dxfId="482" priority="271">
      <formula>$I$1&lt;25</formula>
    </cfRule>
  </conditionalFormatting>
  <conditionalFormatting sqref="AJ63">
    <cfRule type="expression" dxfId="481" priority="270">
      <formula>$I$1&lt;26</formula>
    </cfRule>
  </conditionalFormatting>
  <conditionalFormatting sqref="AK63">
    <cfRule type="expression" dxfId="480" priority="269">
      <formula>$I$1&lt;27</formula>
    </cfRule>
  </conditionalFormatting>
  <conditionalFormatting sqref="AL63">
    <cfRule type="expression" dxfId="479" priority="268">
      <formula>$I$1&lt;28</formula>
    </cfRule>
  </conditionalFormatting>
  <conditionalFormatting sqref="AM63">
    <cfRule type="expression" dxfId="478" priority="267">
      <formula>$I$1&lt;29</formula>
    </cfRule>
  </conditionalFormatting>
  <conditionalFormatting sqref="AN63">
    <cfRule type="expression" dxfId="477" priority="266">
      <formula>$I$1&lt;30</formula>
    </cfRule>
  </conditionalFormatting>
  <conditionalFormatting sqref="AO63">
    <cfRule type="expression" dxfId="476" priority="265">
      <formula>$I$1&lt;31</formula>
    </cfRule>
  </conditionalFormatting>
  <conditionalFormatting sqref="AP63">
    <cfRule type="expression" dxfId="475" priority="264">
      <formula>$I$1&lt;32</formula>
    </cfRule>
  </conditionalFormatting>
  <conditionalFormatting sqref="AQ63">
    <cfRule type="expression" dxfId="474" priority="263">
      <formula>$I$1&lt;33</formula>
    </cfRule>
  </conditionalFormatting>
  <conditionalFormatting sqref="AR63">
    <cfRule type="expression" dxfId="473" priority="262">
      <formula>$I$1&lt;34</formula>
    </cfRule>
  </conditionalFormatting>
  <conditionalFormatting sqref="AS63">
    <cfRule type="expression" dxfId="472" priority="261">
      <formula>$I$1&lt;35</formula>
    </cfRule>
  </conditionalFormatting>
  <conditionalFormatting sqref="AT63">
    <cfRule type="expression" dxfId="471" priority="260">
      <formula>$I$1&lt;36</formula>
    </cfRule>
  </conditionalFormatting>
  <conditionalFormatting sqref="AU63">
    <cfRule type="expression" dxfId="470" priority="259">
      <formula>$I$1&lt;37</formula>
    </cfRule>
  </conditionalFormatting>
  <conditionalFormatting sqref="AV63">
    <cfRule type="expression" dxfId="469" priority="258">
      <formula>$I$1&lt;38</formula>
    </cfRule>
  </conditionalFormatting>
  <conditionalFormatting sqref="AW63">
    <cfRule type="expression" dxfId="468" priority="257">
      <formula>$I$1&lt;39</formula>
    </cfRule>
  </conditionalFormatting>
  <conditionalFormatting sqref="AX63">
    <cfRule type="expression" dxfId="467" priority="256">
      <formula>$I$1&lt;40</formula>
    </cfRule>
  </conditionalFormatting>
  <conditionalFormatting sqref="AY63">
    <cfRule type="expression" dxfId="466" priority="255">
      <formula>$I$1&lt;41</formula>
    </cfRule>
  </conditionalFormatting>
  <conditionalFormatting sqref="AZ63">
    <cfRule type="expression" dxfId="465" priority="254">
      <formula>$I$1&lt;42</formula>
    </cfRule>
  </conditionalFormatting>
  <conditionalFormatting sqref="BA63">
    <cfRule type="expression" dxfId="464" priority="253">
      <formula>$I$1&lt;43</formula>
    </cfRule>
  </conditionalFormatting>
  <conditionalFormatting sqref="BB63">
    <cfRule type="expression" dxfId="463" priority="252">
      <formula>$I$1&lt;44</formula>
    </cfRule>
  </conditionalFormatting>
  <conditionalFormatting sqref="BC63">
    <cfRule type="expression" dxfId="462" priority="251">
      <formula>$I$1&lt;45</formula>
    </cfRule>
  </conditionalFormatting>
  <conditionalFormatting sqref="BD63">
    <cfRule type="expression" dxfId="461" priority="250">
      <formula>$I$1&lt;46</formula>
    </cfRule>
  </conditionalFormatting>
  <conditionalFormatting sqref="BE63">
    <cfRule type="expression" dxfId="460" priority="249">
      <formula>$I$1&lt;47</formula>
    </cfRule>
  </conditionalFormatting>
  <conditionalFormatting sqref="BF63">
    <cfRule type="expression" dxfId="459" priority="248">
      <formula>$I$1&lt;48</formula>
    </cfRule>
  </conditionalFormatting>
  <conditionalFormatting sqref="BG63">
    <cfRule type="expression" dxfId="458" priority="247">
      <formula>$I$1&lt;49</formula>
    </cfRule>
  </conditionalFormatting>
  <conditionalFormatting sqref="BH63">
    <cfRule type="expression" dxfId="457" priority="246">
      <formula>$I$1&lt;50</formula>
    </cfRule>
  </conditionalFormatting>
  <conditionalFormatting sqref="BI63">
    <cfRule type="expression" dxfId="456" priority="245">
      <formula>$I$1&lt;51</formula>
    </cfRule>
  </conditionalFormatting>
  <conditionalFormatting sqref="BJ63">
    <cfRule type="expression" dxfId="455" priority="244">
      <formula>$I$1&lt;52</formula>
    </cfRule>
  </conditionalFormatting>
  <conditionalFormatting sqref="BK63">
    <cfRule type="expression" dxfId="454" priority="243">
      <formula>$I$1&lt;53</formula>
    </cfRule>
  </conditionalFormatting>
  <conditionalFormatting sqref="BL63">
    <cfRule type="expression" dxfId="453" priority="242">
      <formula>$I$1&lt;54</formula>
    </cfRule>
  </conditionalFormatting>
  <conditionalFormatting sqref="BM63">
    <cfRule type="expression" dxfId="452" priority="241">
      <formula>$I$1&lt;55</formula>
    </cfRule>
  </conditionalFormatting>
  <conditionalFormatting sqref="BN63">
    <cfRule type="expression" dxfId="451" priority="240">
      <formula>$I$1&lt;56</formula>
    </cfRule>
  </conditionalFormatting>
  <conditionalFormatting sqref="BO63">
    <cfRule type="expression" dxfId="450" priority="239">
      <formula>$I$1&lt;57</formula>
    </cfRule>
  </conditionalFormatting>
  <conditionalFormatting sqref="BP63">
    <cfRule type="expression" dxfId="449" priority="238">
      <formula>$I$1&lt;58</formula>
    </cfRule>
  </conditionalFormatting>
  <conditionalFormatting sqref="BQ63">
    <cfRule type="expression" dxfId="448" priority="237">
      <formula>$I$1&lt;59</formula>
    </cfRule>
  </conditionalFormatting>
  <conditionalFormatting sqref="BR63">
    <cfRule type="expression" dxfId="447" priority="236">
      <formula>$I$1&lt;60</formula>
    </cfRule>
  </conditionalFormatting>
  <conditionalFormatting sqref="BS63">
    <cfRule type="expression" dxfId="446" priority="235">
      <formula>$I$1&lt;61</formula>
    </cfRule>
  </conditionalFormatting>
  <conditionalFormatting sqref="BT63">
    <cfRule type="expression" dxfId="445" priority="234">
      <formula>$I$1&lt;62</formula>
    </cfRule>
  </conditionalFormatting>
  <conditionalFormatting sqref="BU63">
    <cfRule type="expression" dxfId="444" priority="233">
      <formula>$I$1&lt;63</formula>
    </cfRule>
  </conditionalFormatting>
  <conditionalFormatting sqref="BV63">
    <cfRule type="expression" dxfId="443" priority="232">
      <formula>$I$1&lt;64</formula>
    </cfRule>
  </conditionalFormatting>
  <conditionalFormatting sqref="BW63">
    <cfRule type="expression" dxfId="442" priority="231">
      <formula>$I$1&lt;65</formula>
    </cfRule>
  </conditionalFormatting>
  <conditionalFormatting sqref="BX63">
    <cfRule type="expression" dxfId="441" priority="230">
      <formula>$I$1&lt;66</formula>
    </cfRule>
  </conditionalFormatting>
  <conditionalFormatting sqref="BY63">
    <cfRule type="expression" dxfId="440" priority="229">
      <formula>$I$1&lt;67</formula>
    </cfRule>
  </conditionalFormatting>
  <conditionalFormatting sqref="BZ63">
    <cfRule type="expression" dxfId="439" priority="228">
      <formula>$I$1&lt;68</formula>
    </cfRule>
  </conditionalFormatting>
  <conditionalFormatting sqref="CA63">
    <cfRule type="expression" dxfId="438" priority="227">
      <formula>$I$1&lt;69</formula>
    </cfRule>
  </conditionalFormatting>
  <conditionalFormatting sqref="CB63">
    <cfRule type="expression" dxfId="437" priority="226">
      <formula>$I$1&lt;70</formula>
    </cfRule>
  </conditionalFormatting>
  <conditionalFormatting sqref="CC63">
    <cfRule type="expression" dxfId="436" priority="225">
      <formula>$I$1&lt;71</formula>
    </cfRule>
  </conditionalFormatting>
  <conditionalFormatting sqref="CD63">
    <cfRule type="expression" dxfId="435" priority="224">
      <formula>$I$1&lt;72</formula>
    </cfRule>
  </conditionalFormatting>
  <conditionalFormatting sqref="CE63">
    <cfRule type="expression" dxfId="434" priority="223">
      <formula>$I$1&lt;73</formula>
    </cfRule>
  </conditionalFormatting>
  <conditionalFormatting sqref="CF63">
    <cfRule type="expression" dxfId="433" priority="222">
      <formula>$I$1&lt;74</formula>
    </cfRule>
  </conditionalFormatting>
  <conditionalFormatting sqref="CG63">
    <cfRule type="expression" dxfId="432" priority="221">
      <formula>$I$1&lt;75</formula>
    </cfRule>
  </conditionalFormatting>
  <conditionalFormatting sqref="CH63">
    <cfRule type="expression" dxfId="431" priority="220">
      <formula>$I$1&lt;76</formula>
    </cfRule>
  </conditionalFormatting>
  <conditionalFormatting sqref="CI63">
    <cfRule type="expression" dxfId="430" priority="219">
      <formula>$I$1&lt;77</formula>
    </cfRule>
  </conditionalFormatting>
  <conditionalFormatting sqref="CJ63">
    <cfRule type="expression" dxfId="429" priority="218">
      <formula>$I$1&lt;78</formula>
    </cfRule>
  </conditionalFormatting>
  <conditionalFormatting sqref="CK63">
    <cfRule type="expression" dxfId="428" priority="217">
      <formula>$I$1&lt;79</formula>
    </cfRule>
  </conditionalFormatting>
  <conditionalFormatting sqref="CL63">
    <cfRule type="expression" dxfId="427" priority="216">
      <formula>$I$1&lt;80</formula>
    </cfRule>
  </conditionalFormatting>
  <conditionalFormatting sqref="CM63">
    <cfRule type="expression" dxfId="426" priority="215">
      <formula>$I$1&lt;81</formula>
    </cfRule>
  </conditionalFormatting>
  <conditionalFormatting sqref="CN63">
    <cfRule type="expression" dxfId="425" priority="214">
      <formula>$I$1&lt;82</formula>
    </cfRule>
  </conditionalFormatting>
  <conditionalFormatting sqref="CO63">
    <cfRule type="expression" dxfId="424" priority="213">
      <formula>$I$1&lt;83</formula>
    </cfRule>
  </conditionalFormatting>
  <conditionalFormatting sqref="CP63">
    <cfRule type="expression" dxfId="423" priority="212">
      <formula>$I$1&lt;84</formula>
    </cfRule>
  </conditionalFormatting>
  <conditionalFormatting sqref="CQ63">
    <cfRule type="expression" dxfId="422" priority="211">
      <formula>$I$1&lt;85</formula>
    </cfRule>
  </conditionalFormatting>
  <conditionalFormatting sqref="CR63">
    <cfRule type="expression" dxfId="421" priority="210">
      <formula>$I$1&lt;86</formula>
    </cfRule>
  </conditionalFormatting>
  <conditionalFormatting sqref="CS63">
    <cfRule type="expression" dxfId="420" priority="209">
      <formula>$I$1&lt;87</formula>
    </cfRule>
  </conditionalFormatting>
  <conditionalFormatting sqref="CT63">
    <cfRule type="expression" dxfId="419" priority="208">
      <formula>$I$1&lt;88</formula>
    </cfRule>
  </conditionalFormatting>
  <conditionalFormatting sqref="CU63">
    <cfRule type="expression" dxfId="418" priority="207">
      <formula>$I$1&lt;89</formula>
    </cfRule>
  </conditionalFormatting>
  <conditionalFormatting sqref="CV63">
    <cfRule type="expression" dxfId="417" priority="206">
      <formula>$I$1&lt;90</formula>
    </cfRule>
  </conditionalFormatting>
  <conditionalFormatting sqref="CW63">
    <cfRule type="expression" dxfId="416" priority="205">
      <formula>$I$1&lt;91</formula>
    </cfRule>
  </conditionalFormatting>
  <conditionalFormatting sqref="CX63">
    <cfRule type="expression" dxfId="415" priority="204">
      <formula>$I$1&lt;92</formula>
    </cfRule>
  </conditionalFormatting>
  <conditionalFormatting sqref="CY63">
    <cfRule type="expression" dxfId="414" priority="203">
      <formula>$I$1&lt;93</formula>
    </cfRule>
  </conditionalFormatting>
  <conditionalFormatting sqref="CZ63">
    <cfRule type="expression" dxfId="413" priority="202">
      <formula>$I$1&lt;94</formula>
    </cfRule>
  </conditionalFormatting>
  <conditionalFormatting sqref="DA63">
    <cfRule type="expression" dxfId="412" priority="201">
      <formula>$I$1&lt;95</formula>
    </cfRule>
  </conditionalFormatting>
  <conditionalFormatting sqref="DB63">
    <cfRule type="expression" dxfId="411" priority="200">
      <formula>$I$1&lt;96</formula>
    </cfRule>
  </conditionalFormatting>
  <conditionalFormatting sqref="DC63">
    <cfRule type="expression" dxfId="410" priority="199">
      <formula>$I$1&lt;97</formula>
    </cfRule>
  </conditionalFormatting>
  <conditionalFormatting sqref="DD63">
    <cfRule type="expression" dxfId="409" priority="198">
      <formula>$I$1&lt;98</formula>
    </cfRule>
  </conditionalFormatting>
  <conditionalFormatting sqref="DE63">
    <cfRule type="expression" dxfId="408" priority="197">
      <formula>$I$1&lt;99</formula>
    </cfRule>
  </conditionalFormatting>
  <conditionalFormatting sqref="DF63">
    <cfRule type="expression" dxfId="407" priority="196">
      <formula>$I$1&lt;100</formula>
    </cfRule>
  </conditionalFormatting>
  <conditionalFormatting sqref="K66:DF66">
    <cfRule type="expression" dxfId="406" priority="98">
      <formula>$I$1="Select here"</formula>
    </cfRule>
  </conditionalFormatting>
  <conditionalFormatting sqref="K66:DF66">
    <cfRule type="expression" dxfId="405" priority="194">
      <formula>$I$1&lt;1</formula>
    </cfRule>
  </conditionalFormatting>
  <conditionalFormatting sqref="K68:DF68">
    <cfRule type="expression" dxfId="309" priority="1">
      <formula>$I$1="Select here"</formula>
    </cfRule>
  </conditionalFormatting>
  <conditionalFormatting sqref="K68:DF68">
    <cfRule type="expression" dxfId="308" priority="97">
      <formula>$I$1&lt;1</formula>
    </cfRule>
  </conditionalFormatting>
  <dataValidations count="16">
    <dataValidation type="list" allowBlank="1" showInputMessage="1" showErrorMessage="1" sqref="I21" xr:uid="{00000000-0002-0000-0500-000000000000}">
      <formula1>$F$20:$F$23</formula1>
    </dataValidation>
    <dataValidation type="list" allowBlank="1" showInputMessage="1" showErrorMessage="1" sqref="I53" xr:uid="{00000000-0002-0000-0500-000002000000}">
      <formula1>$F$53:$F$54</formula1>
    </dataValidation>
    <dataValidation type="list" allowBlank="1" showInputMessage="1" showErrorMessage="1" sqref="I6:I7" xr:uid="{00000000-0002-0000-0500-000004000000}">
      <formula1>$H$6:$H$7</formula1>
    </dataValidation>
    <dataValidation type="list" allowBlank="1" showInputMessage="1" showErrorMessage="1" sqref="K13:DF13" xr:uid="{978CD35D-9744-4B76-80EF-8AAC57BC96BC}">
      <formula1>$F$11:$F$14</formula1>
    </dataValidation>
    <dataValidation type="list" allowBlank="1" showInputMessage="1" showErrorMessage="1" sqref="I68" xr:uid="{69754199-589F-4AA4-9C59-5C448F7B5B32}">
      <formula1>$F$68:$F$69</formula1>
    </dataValidation>
    <dataValidation type="list" allowBlank="1" showInputMessage="1" showErrorMessage="1" sqref="I59" xr:uid="{00000000-0002-0000-0500-000003000000}">
      <formula1>$F$58:$F$60</formula1>
    </dataValidation>
    <dataValidation type="list" allowBlank="1" showInputMessage="1" showErrorMessage="1" sqref="I28" xr:uid="{37262177-AED6-4DD2-A4F4-F98F5E1CA37D}">
      <formula1>$F$30:$F$32</formula1>
    </dataValidation>
    <dataValidation type="list" allowBlank="1" showInputMessage="1" showErrorMessage="1" sqref="F76" xr:uid="{00000000-0002-0000-0500-000009000000}">
      <formula1>$G$76:$H$76</formula1>
    </dataValidation>
    <dataValidation type="list" allowBlank="1" showInputMessage="1" showErrorMessage="1" sqref="F73" xr:uid="{92871EB4-3121-44E9-AF9A-81B9CEB846BB}">
      <formula1>$G$73:$H$73</formula1>
    </dataValidation>
    <dataValidation type="list" allowBlank="1" showInputMessage="1" showErrorMessage="1" sqref="F42" xr:uid="{F8F7D016-E780-495F-B614-A10E194BF0C9}">
      <formula1>$G$43:$I$43</formula1>
    </dataValidation>
    <dataValidation type="list" allowBlank="1" showInputMessage="1" showErrorMessage="1" sqref="F40 F38" xr:uid="{59FB1416-16AC-4BD6-B8AF-88638E9B5B22}">
      <formula1>$G$40:$H$40</formula1>
    </dataValidation>
    <dataValidation type="list" allowBlank="1" showInputMessage="1" showErrorMessage="1" sqref="F74" xr:uid="{7FB9C535-AC6C-434E-BDE2-A45BD374DD96}">
      <formula1>$G$74:$H$74</formula1>
    </dataValidation>
    <dataValidation type="list" allowBlank="1" showInputMessage="1" showErrorMessage="1" sqref="F75" xr:uid="{208AD6F1-EFCC-4F7A-ACA3-DB5F96E26C92}">
      <formula1>$G$75:$H$75</formula1>
    </dataValidation>
    <dataValidation type="list" allowBlank="1" showInputMessage="1" showErrorMessage="1" sqref="I50" xr:uid="{87716DB3-5205-4773-9F9E-384E58A2B18D}">
      <formula1>$G$47:$G$51</formula1>
    </dataValidation>
    <dataValidation type="list" allowBlank="1" showInputMessage="1" showErrorMessage="1" sqref="I63" xr:uid="{A79495E1-3FF3-4C54-9420-465239079D4C}">
      <formula1>$F$63:$F$65</formula1>
    </dataValidation>
    <dataValidation type="list" allowBlank="1" showInputMessage="1" showErrorMessage="1" sqref="I66" xr:uid="{261A7D05-8CDB-4C21-8280-C9E123B94035}">
      <formula1>$F$66:$F$67</formula1>
    </dataValidation>
  </dataValidations>
  <printOptions horizontalCentered="1" verticalCentered="1"/>
  <pageMargins left="0.70000000000000007" right="0.70000000000000007" top="0.75000000000000011" bottom="0.75000000000000011" header="0.30000000000000004" footer="0.30000000000000004"/>
  <pageSetup paperSize="9" scale="30" orientation="portrait" horizontalDpi="4294967292" verticalDpi="4294967292" r:id="rId1"/>
  <rowBreaks count="1" manualBreakCount="1">
    <brk id="81" max="16383" man="1"/>
  </rowBreaks>
  <ignoredErrors>
    <ignoredError sqref="G103:G104" formula="1"/>
    <ignoredError sqref="I38" formulaRange="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M116"/>
  <sheetViews>
    <sheetView topLeftCell="A37" zoomScale="70" zoomScaleNormal="70" zoomScalePageLayoutView="50" workbookViewId="0">
      <selection activeCell="H37" sqref="H37"/>
    </sheetView>
  </sheetViews>
  <sheetFormatPr defaultColWidth="10.796875" defaultRowHeight="15.6"/>
  <cols>
    <col min="1" max="1" width="3.09765625" style="409" customWidth="1"/>
    <col min="2" max="2" width="9.09765625" style="401" customWidth="1"/>
    <col min="3" max="3" width="31.5" style="409" customWidth="1"/>
    <col min="4" max="4" width="10.59765625" style="409" customWidth="1"/>
    <col min="5" max="5" width="50.59765625" style="409" customWidth="1"/>
    <col min="6" max="6" width="10.59765625" style="409" customWidth="1"/>
    <col min="7" max="7" width="3.59765625" style="409" customWidth="1"/>
    <col min="8" max="8" width="10.59765625" style="409" customWidth="1"/>
    <col min="9" max="9" width="8.59765625" style="409" customWidth="1"/>
    <col min="10" max="10" width="203.296875" style="409" customWidth="1"/>
    <col min="11" max="11" width="0.796875" style="409" customWidth="1"/>
    <col min="12" max="16384" width="10.796875" style="409"/>
  </cols>
  <sheetData>
    <row r="1" spans="1:13" ht="6.75" customHeight="1">
      <c r="A1" s="404"/>
      <c r="B1" s="398"/>
      <c r="C1" s="404"/>
      <c r="D1" s="404"/>
      <c r="E1" s="404"/>
      <c r="F1" s="404"/>
      <c r="G1" s="404"/>
      <c r="H1" s="404"/>
      <c r="I1" s="404"/>
    </row>
    <row r="2" spans="1:13" ht="48.75" customHeight="1">
      <c r="A2" s="404"/>
      <c r="B2" s="411"/>
      <c r="C2" s="840" t="s">
        <v>565</v>
      </c>
      <c r="D2" s="840"/>
      <c r="E2" s="840"/>
      <c r="F2" s="411"/>
      <c r="G2" s="404"/>
      <c r="H2" s="404"/>
      <c r="I2" s="404"/>
    </row>
    <row r="3" spans="1:13" ht="15" customHeight="1">
      <c r="A3" s="404"/>
      <c r="B3" s="398"/>
      <c r="C3" s="404"/>
      <c r="D3" s="404"/>
      <c r="E3" s="404"/>
      <c r="F3" s="404"/>
      <c r="G3" s="404"/>
      <c r="H3" s="404"/>
      <c r="I3" s="404"/>
    </row>
    <row r="4" spans="1:13" ht="27" customHeight="1">
      <c r="A4" s="404"/>
      <c r="B4" s="413" t="s">
        <v>81</v>
      </c>
      <c r="C4" s="832" t="s">
        <v>570</v>
      </c>
      <c r="D4" s="832"/>
      <c r="E4" s="832"/>
      <c r="F4" s="414"/>
      <c r="G4" s="404"/>
      <c r="H4" s="404"/>
      <c r="I4" s="415"/>
    </row>
    <row r="5" spans="1:13" ht="11.25" customHeight="1">
      <c r="A5" s="404"/>
      <c r="B5" s="398"/>
      <c r="C5" s="404"/>
      <c r="D5" s="404"/>
      <c r="E5" s="587"/>
      <c r="F5" s="404"/>
      <c r="G5" s="404"/>
      <c r="H5" s="404"/>
      <c r="I5" s="404"/>
    </row>
    <row r="6" spans="1:13" ht="27" customHeight="1">
      <c r="A6" s="688"/>
      <c r="B6" s="418" t="str">
        <f>Weighting!C66</f>
        <v>SL 1.0</v>
      </c>
      <c r="C6" s="836" t="s">
        <v>245</v>
      </c>
      <c r="D6" s="836"/>
      <c r="E6" s="836"/>
      <c r="F6" s="689"/>
      <c r="G6" s="404"/>
      <c r="H6" s="420" t="s">
        <v>178</v>
      </c>
      <c r="I6" s="404"/>
      <c r="L6" s="690"/>
    </row>
    <row r="7" spans="1:13" ht="4.5" customHeight="1">
      <c r="A7" s="404"/>
      <c r="B7" s="691"/>
      <c r="C7" s="577"/>
      <c r="D7" s="577"/>
      <c r="E7" s="577"/>
      <c r="F7" s="692"/>
      <c r="G7" s="404"/>
      <c r="H7" s="433"/>
      <c r="I7" s="404"/>
      <c r="L7" s="690"/>
    </row>
    <row r="8" spans="1:13" ht="27" customHeight="1">
      <c r="A8" s="404"/>
      <c r="B8" s="418" t="str">
        <f>Weighting!C78</f>
        <v>SL 1.1</v>
      </c>
      <c r="C8" s="836" t="s">
        <v>556</v>
      </c>
      <c r="D8" s="836"/>
      <c r="E8" s="836"/>
      <c r="F8" s="482" t="s">
        <v>170</v>
      </c>
      <c r="G8" s="404"/>
      <c r="H8" s="404"/>
      <c r="I8" s="404"/>
    </row>
    <row r="9" spans="1:13" ht="34.049999999999997" customHeight="1">
      <c r="A9" s="404"/>
      <c r="B9" s="399"/>
      <c r="C9" s="830" t="s">
        <v>6</v>
      </c>
      <c r="D9" s="830"/>
      <c r="E9" s="830"/>
      <c r="F9" s="456">
        <v>20</v>
      </c>
      <c r="G9" s="404"/>
      <c r="H9" s="398"/>
      <c r="I9" s="402"/>
      <c r="M9" s="600"/>
    </row>
    <row r="10" spans="1:13" ht="34.049999999999997" customHeight="1" thickBot="1">
      <c r="A10" s="404"/>
      <c r="B10" s="399"/>
      <c r="C10" s="828" t="s">
        <v>7</v>
      </c>
      <c r="D10" s="828"/>
      <c r="E10" s="828"/>
      <c r="F10" s="455">
        <v>15</v>
      </c>
      <c r="G10" s="404"/>
      <c r="H10" s="398"/>
      <c r="I10" s="402"/>
      <c r="M10" s="600"/>
    </row>
    <row r="11" spans="1:13" ht="34.049999999999997" customHeight="1" thickBot="1">
      <c r="A11" s="404"/>
      <c r="B11" s="399"/>
      <c r="C11" s="828" t="s">
        <v>8</v>
      </c>
      <c r="D11" s="828"/>
      <c r="E11" s="828"/>
      <c r="F11" s="455">
        <v>10</v>
      </c>
      <c r="G11" s="404"/>
      <c r="H11" s="128">
        <v>0</v>
      </c>
      <c r="I11" s="402"/>
      <c r="M11" s="600"/>
    </row>
    <row r="12" spans="1:13" ht="34.049999999999997" customHeight="1">
      <c r="A12" s="404"/>
      <c r="B12" s="399"/>
      <c r="C12" s="828" t="s">
        <v>9</v>
      </c>
      <c r="D12" s="828"/>
      <c r="E12" s="828"/>
      <c r="F12" s="455">
        <v>5</v>
      </c>
      <c r="G12" s="404"/>
      <c r="H12" s="398"/>
      <c r="I12" s="402"/>
      <c r="M12" s="600"/>
    </row>
    <row r="13" spans="1:13" ht="34.049999999999997" customHeight="1">
      <c r="A13" s="404"/>
      <c r="B13" s="399"/>
      <c r="C13" s="829" t="s">
        <v>10</v>
      </c>
      <c r="D13" s="829"/>
      <c r="E13" s="829"/>
      <c r="F13" s="601">
        <v>0</v>
      </c>
      <c r="G13" s="404"/>
      <c r="H13" s="398"/>
      <c r="I13" s="402"/>
    </row>
    <row r="14" spans="1:13" ht="27" customHeight="1">
      <c r="A14" s="404"/>
      <c r="B14" s="418" t="str">
        <f>Weighting!C79</f>
        <v>SL 1.2</v>
      </c>
      <c r="C14" s="836" t="s">
        <v>555</v>
      </c>
      <c r="D14" s="836"/>
      <c r="E14" s="836"/>
      <c r="F14" s="482" t="s">
        <v>170</v>
      </c>
      <c r="G14" s="404"/>
      <c r="H14" s="404"/>
      <c r="I14" s="404"/>
    </row>
    <row r="15" spans="1:13" ht="34.049999999999997" customHeight="1">
      <c r="A15" s="404"/>
      <c r="B15" s="399"/>
      <c r="C15" s="830" t="s">
        <v>11</v>
      </c>
      <c r="D15" s="830"/>
      <c r="E15" s="830"/>
      <c r="F15" s="456">
        <v>20</v>
      </c>
      <c r="G15" s="404"/>
      <c r="H15" s="398"/>
      <c r="I15" s="402"/>
      <c r="M15" s="600"/>
    </row>
    <row r="16" spans="1:13" ht="34.049999999999997" customHeight="1" thickBot="1">
      <c r="A16" s="404"/>
      <c r="B16" s="399"/>
      <c r="C16" s="828" t="s">
        <v>12</v>
      </c>
      <c r="D16" s="828"/>
      <c r="E16" s="828"/>
      <c r="F16" s="455">
        <v>15</v>
      </c>
      <c r="G16" s="404"/>
      <c r="H16" s="398"/>
      <c r="I16" s="402"/>
      <c r="M16" s="600"/>
    </row>
    <row r="17" spans="1:13" ht="34.049999999999997" customHeight="1" thickBot="1">
      <c r="A17" s="404"/>
      <c r="B17" s="399"/>
      <c r="C17" s="828" t="s">
        <v>7</v>
      </c>
      <c r="D17" s="828"/>
      <c r="E17" s="828"/>
      <c r="F17" s="455">
        <v>10</v>
      </c>
      <c r="G17" s="404"/>
      <c r="H17" s="128">
        <v>0</v>
      </c>
      <c r="I17" s="402"/>
      <c r="M17" s="600"/>
    </row>
    <row r="18" spans="1:13" ht="34.049999999999997" customHeight="1">
      <c r="A18" s="404"/>
      <c r="B18" s="399"/>
      <c r="C18" s="828" t="s">
        <v>13</v>
      </c>
      <c r="D18" s="828"/>
      <c r="E18" s="828"/>
      <c r="F18" s="455">
        <v>5</v>
      </c>
      <c r="G18" s="404"/>
      <c r="H18" s="398"/>
      <c r="I18" s="402"/>
      <c r="M18" s="600"/>
    </row>
    <row r="19" spans="1:13" ht="34.049999999999997" customHeight="1">
      <c r="A19" s="404"/>
      <c r="B19" s="399"/>
      <c r="C19" s="829" t="s">
        <v>14</v>
      </c>
      <c r="D19" s="829"/>
      <c r="E19" s="829"/>
      <c r="F19" s="601">
        <v>0</v>
      </c>
      <c r="G19" s="404"/>
      <c r="H19" s="398"/>
      <c r="I19" s="402"/>
    </row>
    <row r="20" spans="1:13" ht="27.75" customHeight="1">
      <c r="A20" s="404"/>
      <c r="B20" s="418" t="str">
        <f>Weighting!C80</f>
        <v>SL 1.3</v>
      </c>
      <c r="C20" s="836" t="s">
        <v>557</v>
      </c>
      <c r="D20" s="836"/>
      <c r="E20" s="836"/>
      <c r="F20" s="482" t="s">
        <v>170</v>
      </c>
      <c r="G20" s="404"/>
      <c r="H20" s="404"/>
      <c r="I20" s="404"/>
    </row>
    <row r="21" spans="1:13" ht="34.049999999999997" customHeight="1">
      <c r="A21" s="404"/>
      <c r="B21" s="399"/>
      <c r="C21" s="830" t="s">
        <v>16</v>
      </c>
      <c r="D21" s="830"/>
      <c r="E21" s="830"/>
      <c r="F21" s="456">
        <v>20</v>
      </c>
      <c r="G21" s="404"/>
      <c r="H21" s="398"/>
      <c r="I21" s="402"/>
      <c r="M21" s="600"/>
    </row>
    <row r="22" spans="1:13" ht="34.049999999999997" customHeight="1" thickBot="1">
      <c r="A22" s="404"/>
      <c r="B22" s="399"/>
      <c r="C22" s="828" t="s">
        <v>17</v>
      </c>
      <c r="D22" s="828"/>
      <c r="E22" s="828"/>
      <c r="F22" s="455">
        <v>15</v>
      </c>
      <c r="G22" s="404"/>
      <c r="H22" s="398"/>
      <c r="I22" s="402"/>
      <c r="M22" s="600"/>
    </row>
    <row r="23" spans="1:13" ht="34.049999999999997" customHeight="1" thickBot="1">
      <c r="A23" s="404"/>
      <c r="B23" s="399"/>
      <c r="C23" s="831" t="s">
        <v>18</v>
      </c>
      <c r="D23" s="831"/>
      <c r="E23" s="831"/>
      <c r="F23" s="455">
        <v>10</v>
      </c>
      <c r="G23" s="404"/>
      <c r="H23" s="128">
        <v>0</v>
      </c>
      <c r="I23" s="402"/>
      <c r="M23" s="600"/>
    </row>
    <row r="24" spans="1:13" ht="34.049999999999997" customHeight="1">
      <c r="A24" s="404"/>
      <c r="B24" s="399"/>
      <c r="C24" s="831" t="s">
        <v>52</v>
      </c>
      <c r="D24" s="831"/>
      <c r="E24" s="831"/>
      <c r="F24" s="455">
        <v>5</v>
      </c>
      <c r="G24" s="404"/>
      <c r="H24" s="398"/>
      <c r="I24" s="402"/>
      <c r="M24" s="600"/>
    </row>
    <row r="25" spans="1:13" ht="34.049999999999997" customHeight="1">
      <c r="A25" s="404"/>
      <c r="B25" s="399"/>
      <c r="C25" s="829" t="s">
        <v>19</v>
      </c>
      <c r="D25" s="829"/>
      <c r="E25" s="829"/>
      <c r="F25" s="601">
        <v>0</v>
      </c>
      <c r="G25" s="404"/>
      <c r="H25" s="398"/>
      <c r="I25" s="402"/>
    </row>
    <row r="26" spans="1:13" ht="27" customHeight="1">
      <c r="A26" s="404"/>
      <c r="B26" s="418" t="str">
        <f>Weighting!C81</f>
        <v>SL 1.4</v>
      </c>
      <c r="C26" s="836" t="s">
        <v>116</v>
      </c>
      <c r="D26" s="836"/>
      <c r="E26" s="836"/>
      <c r="F26" s="482" t="s">
        <v>170</v>
      </c>
      <c r="G26" s="404"/>
      <c r="H26" s="404"/>
      <c r="I26" s="404"/>
    </row>
    <row r="27" spans="1:13" ht="34.049999999999997" customHeight="1" thickBot="1">
      <c r="A27" s="404"/>
      <c r="B27" s="399"/>
      <c r="C27" s="830" t="s">
        <v>20</v>
      </c>
      <c r="D27" s="830"/>
      <c r="E27" s="830"/>
      <c r="F27" s="456">
        <v>20</v>
      </c>
      <c r="G27" s="404"/>
      <c r="H27" s="398"/>
      <c r="I27" s="402"/>
      <c r="M27" s="600"/>
    </row>
    <row r="28" spans="1:13" ht="34.049999999999997" customHeight="1" thickBot="1">
      <c r="A28" s="404"/>
      <c r="B28" s="399"/>
      <c r="C28" s="828" t="s">
        <v>750</v>
      </c>
      <c r="D28" s="828"/>
      <c r="E28" s="828"/>
      <c r="F28" s="455">
        <v>10</v>
      </c>
      <c r="G28" s="404"/>
      <c r="H28" s="128">
        <v>0</v>
      </c>
      <c r="I28" s="402"/>
      <c r="M28" s="600"/>
    </row>
    <row r="29" spans="1:13" ht="34.049999999999997" customHeight="1">
      <c r="A29" s="404"/>
      <c r="B29" s="399"/>
      <c r="C29" s="828" t="s">
        <v>21</v>
      </c>
      <c r="D29" s="828"/>
      <c r="E29" s="828"/>
      <c r="F29" s="455">
        <v>5</v>
      </c>
      <c r="G29" s="404"/>
      <c r="H29" s="398"/>
      <c r="I29" s="402"/>
      <c r="M29" s="600"/>
    </row>
    <row r="30" spans="1:13" ht="34.049999999999997" customHeight="1">
      <c r="A30" s="404"/>
      <c r="B30" s="399"/>
      <c r="C30" s="829" t="s">
        <v>22</v>
      </c>
      <c r="D30" s="829"/>
      <c r="E30" s="829"/>
      <c r="F30" s="601">
        <v>0</v>
      </c>
      <c r="G30" s="404"/>
      <c r="H30" s="398"/>
      <c r="I30" s="402"/>
    </row>
    <row r="31" spans="1:13" ht="18" customHeight="1">
      <c r="A31" s="404"/>
      <c r="B31" s="399"/>
      <c r="C31" s="402"/>
      <c r="D31" s="402"/>
      <c r="E31" s="398"/>
      <c r="F31" s="500">
        <v>0</v>
      </c>
      <c r="G31" s="404"/>
      <c r="H31" s="399"/>
      <c r="I31" s="402"/>
    </row>
    <row r="32" spans="1:13" ht="27" customHeight="1">
      <c r="A32" s="404"/>
      <c r="B32" s="418" t="str">
        <f>Weighting!C82</f>
        <v>SL 2.0</v>
      </c>
      <c r="C32" s="836" t="s">
        <v>246</v>
      </c>
      <c r="D32" s="836"/>
      <c r="E32" s="836"/>
      <c r="F32" s="693"/>
      <c r="G32" s="404"/>
      <c r="H32" s="404"/>
      <c r="I32" s="402"/>
    </row>
    <row r="33" spans="1:9" ht="8.25" customHeight="1">
      <c r="A33" s="404"/>
      <c r="B33" s="443"/>
      <c r="C33" s="843"/>
      <c r="D33" s="843"/>
      <c r="E33" s="843"/>
      <c r="F33" s="843"/>
      <c r="G33" s="404"/>
      <c r="H33" s="398"/>
      <c r="I33" s="402"/>
    </row>
    <row r="34" spans="1:9" ht="27" customHeight="1">
      <c r="A34" s="404"/>
      <c r="B34" s="418" t="str">
        <f>Weighting!C83</f>
        <v>SL 2.1</v>
      </c>
      <c r="C34" s="836" t="s">
        <v>141</v>
      </c>
      <c r="D34" s="836"/>
      <c r="E34" s="836"/>
      <c r="F34" s="482" t="s">
        <v>170</v>
      </c>
      <c r="G34" s="404"/>
      <c r="H34" s="398"/>
      <c r="I34" s="402"/>
    </row>
    <row r="35" spans="1:9" ht="34.049999999999997" customHeight="1">
      <c r="A35" s="404"/>
      <c r="B35" s="399"/>
      <c r="C35" s="830" t="s">
        <v>23</v>
      </c>
      <c r="D35" s="830"/>
      <c r="E35" s="830"/>
      <c r="F35" s="456">
        <v>20</v>
      </c>
      <c r="G35" s="404"/>
      <c r="H35" s="398"/>
      <c r="I35" s="402"/>
    </row>
    <row r="36" spans="1:9" ht="34.049999999999997" customHeight="1" thickBot="1">
      <c r="A36" s="404"/>
      <c r="B36" s="399"/>
      <c r="C36" s="828" t="s">
        <v>24</v>
      </c>
      <c r="D36" s="828"/>
      <c r="E36" s="828"/>
      <c r="F36" s="455">
        <v>15</v>
      </c>
      <c r="G36" s="404"/>
      <c r="H36" s="398"/>
      <c r="I36" s="402"/>
    </row>
    <row r="37" spans="1:9" ht="34.049999999999997" customHeight="1" thickBot="1">
      <c r="A37" s="404"/>
      <c r="B37" s="399"/>
      <c r="C37" s="828" t="s">
        <v>25</v>
      </c>
      <c r="D37" s="828"/>
      <c r="E37" s="828"/>
      <c r="F37" s="455">
        <v>10</v>
      </c>
      <c r="G37" s="404"/>
      <c r="H37" s="128">
        <v>0</v>
      </c>
      <c r="I37" s="402"/>
    </row>
    <row r="38" spans="1:9" ht="34.049999999999997" customHeight="1">
      <c r="A38" s="404"/>
      <c r="B38" s="399"/>
      <c r="C38" s="828" t="s">
        <v>26</v>
      </c>
      <c r="D38" s="828"/>
      <c r="E38" s="828"/>
      <c r="F38" s="455">
        <v>5</v>
      </c>
      <c r="G38" s="404"/>
      <c r="H38" s="398"/>
      <c r="I38" s="402"/>
    </row>
    <row r="39" spans="1:9" ht="34.049999999999997" customHeight="1">
      <c r="A39" s="404"/>
      <c r="B39" s="399"/>
      <c r="C39" s="829" t="s">
        <v>27</v>
      </c>
      <c r="D39" s="829"/>
      <c r="E39" s="829"/>
      <c r="F39" s="601">
        <v>0</v>
      </c>
      <c r="G39" s="404"/>
      <c r="H39" s="398"/>
      <c r="I39" s="402"/>
    </row>
    <row r="40" spans="1:9" ht="27" customHeight="1">
      <c r="A40" s="404"/>
      <c r="B40" s="418" t="str">
        <f>Weighting!C84</f>
        <v>SL 2.2</v>
      </c>
      <c r="C40" s="836" t="s">
        <v>558</v>
      </c>
      <c r="D40" s="836"/>
      <c r="E40" s="836"/>
      <c r="F40" s="482" t="s">
        <v>170</v>
      </c>
      <c r="G40" s="404"/>
      <c r="H40" s="398"/>
      <c r="I40" s="402"/>
    </row>
    <row r="41" spans="1:9" ht="34.049999999999997" customHeight="1">
      <c r="A41" s="404"/>
      <c r="B41" s="399"/>
      <c r="C41" s="830" t="s">
        <v>23</v>
      </c>
      <c r="D41" s="830"/>
      <c r="E41" s="830"/>
      <c r="F41" s="456">
        <v>20</v>
      </c>
      <c r="G41" s="404"/>
      <c r="H41" s="398"/>
      <c r="I41" s="402"/>
    </row>
    <row r="42" spans="1:9" ht="34.049999999999997" customHeight="1" thickBot="1">
      <c r="A42" s="404"/>
      <c r="B42" s="399"/>
      <c r="C42" s="828" t="s">
        <v>24</v>
      </c>
      <c r="D42" s="828"/>
      <c r="E42" s="828"/>
      <c r="F42" s="455">
        <v>15</v>
      </c>
      <c r="G42" s="404"/>
      <c r="H42" s="398"/>
      <c r="I42" s="402"/>
    </row>
    <row r="43" spans="1:9" ht="34.049999999999997" customHeight="1" thickBot="1">
      <c r="A43" s="404"/>
      <c r="B43" s="399"/>
      <c r="C43" s="828" t="s">
        <v>25</v>
      </c>
      <c r="D43" s="828"/>
      <c r="E43" s="828"/>
      <c r="F43" s="455">
        <v>10</v>
      </c>
      <c r="G43" s="404"/>
      <c r="H43" s="128">
        <v>0</v>
      </c>
      <c r="I43" s="402"/>
    </row>
    <row r="44" spans="1:9" ht="34.049999999999997" customHeight="1">
      <c r="A44" s="404"/>
      <c r="B44" s="399"/>
      <c r="C44" s="828" t="s">
        <v>26</v>
      </c>
      <c r="D44" s="828"/>
      <c r="E44" s="828"/>
      <c r="F44" s="455">
        <v>5</v>
      </c>
      <c r="G44" s="404"/>
      <c r="H44" s="398"/>
      <c r="I44" s="402"/>
    </row>
    <row r="45" spans="1:9" ht="34.049999999999997" customHeight="1">
      <c r="A45" s="404"/>
      <c r="B45" s="399"/>
      <c r="C45" s="829" t="s">
        <v>27</v>
      </c>
      <c r="D45" s="829"/>
      <c r="E45" s="829"/>
      <c r="F45" s="601">
        <v>0</v>
      </c>
      <c r="G45" s="404"/>
      <c r="H45" s="398"/>
      <c r="I45" s="402"/>
    </row>
    <row r="46" spans="1:9" ht="27" customHeight="1">
      <c r="A46" s="404"/>
      <c r="B46" s="418" t="str">
        <f>Weighting!C85</f>
        <v>SL 2.3</v>
      </c>
      <c r="C46" s="836" t="s">
        <v>119</v>
      </c>
      <c r="D46" s="836"/>
      <c r="E46" s="836"/>
      <c r="F46" s="482" t="s">
        <v>170</v>
      </c>
      <c r="G46" s="404"/>
      <c r="H46" s="398"/>
      <c r="I46" s="402"/>
    </row>
    <row r="47" spans="1:9" ht="34.049999999999997" customHeight="1">
      <c r="A47" s="404"/>
      <c r="B47" s="399"/>
      <c r="C47" s="830" t="s">
        <v>28</v>
      </c>
      <c r="D47" s="830"/>
      <c r="E47" s="830"/>
      <c r="F47" s="456">
        <v>20</v>
      </c>
      <c r="G47" s="404"/>
      <c r="H47" s="398"/>
      <c r="I47" s="402"/>
    </row>
    <row r="48" spans="1:9" ht="34.049999999999997" customHeight="1" thickBot="1">
      <c r="A48" s="404"/>
      <c r="B48" s="399"/>
      <c r="C48" s="828" t="s">
        <v>191</v>
      </c>
      <c r="D48" s="828"/>
      <c r="E48" s="828"/>
      <c r="F48" s="455">
        <v>15</v>
      </c>
      <c r="G48" s="404"/>
      <c r="H48" s="398"/>
      <c r="I48" s="402"/>
    </row>
    <row r="49" spans="1:9" ht="34.049999999999997" customHeight="1" thickBot="1">
      <c r="A49" s="404"/>
      <c r="B49" s="399"/>
      <c r="C49" s="828" t="s">
        <v>29</v>
      </c>
      <c r="D49" s="828"/>
      <c r="E49" s="828"/>
      <c r="F49" s="455">
        <v>10</v>
      </c>
      <c r="G49" s="404"/>
      <c r="H49" s="128">
        <v>0</v>
      </c>
      <c r="I49" s="402"/>
    </row>
    <row r="50" spans="1:9" ht="34.049999999999997" customHeight="1">
      <c r="A50" s="404"/>
      <c r="B50" s="399"/>
      <c r="C50" s="828" t="s">
        <v>30</v>
      </c>
      <c r="D50" s="828"/>
      <c r="E50" s="828"/>
      <c r="F50" s="455">
        <v>5</v>
      </c>
      <c r="G50" s="404"/>
      <c r="H50" s="398"/>
      <c r="I50" s="402"/>
    </row>
    <row r="51" spans="1:9" ht="34.049999999999997" customHeight="1">
      <c r="A51" s="404"/>
      <c r="B51" s="399"/>
      <c r="C51" s="829" t="s">
        <v>31</v>
      </c>
      <c r="D51" s="829"/>
      <c r="E51" s="829"/>
      <c r="F51" s="601">
        <v>0</v>
      </c>
      <c r="G51" s="404"/>
      <c r="H51" s="398"/>
      <c r="I51" s="402"/>
    </row>
    <row r="52" spans="1:9" ht="27" customHeight="1">
      <c r="A52" s="404"/>
      <c r="B52" s="418" t="str">
        <f>Weighting!C86</f>
        <v>SL 2.4</v>
      </c>
      <c r="C52" s="836" t="s">
        <v>559</v>
      </c>
      <c r="D52" s="836"/>
      <c r="E52" s="836"/>
      <c r="F52" s="482" t="s">
        <v>170</v>
      </c>
      <c r="G52" s="404"/>
      <c r="H52" s="398"/>
      <c r="I52" s="402"/>
    </row>
    <row r="53" spans="1:9" ht="34.049999999999997" customHeight="1">
      <c r="A53" s="404"/>
      <c r="B53" s="399"/>
      <c r="C53" s="830" t="s">
        <v>32</v>
      </c>
      <c r="D53" s="830"/>
      <c r="E53" s="830"/>
      <c r="F53" s="456">
        <v>50</v>
      </c>
      <c r="G53" s="404"/>
      <c r="H53" s="398"/>
      <c r="I53" s="402"/>
    </row>
    <row r="54" spans="1:9" ht="34.049999999999997" customHeight="1" thickBot="1">
      <c r="A54" s="404"/>
      <c r="B54" s="399"/>
      <c r="C54" s="828" t="s">
        <v>33</v>
      </c>
      <c r="D54" s="828"/>
      <c r="E54" s="828"/>
      <c r="F54" s="455">
        <v>35</v>
      </c>
      <c r="G54" s="404"/>
      <c r="H54" s="398"/>
      <c r="I54" s="402"/>
    </row>
    <row r="55" spans="1:9" ht="34.049999999999997" customHeight="1" thickBot="1">
      <c r="A55" s="404"/>
      <c r="B55" s="399"/>
      <c r="C55" s="828" t="s">
        <v>34</v>
      </c>
      <c r="D55" s="828"/>
      <c r="E55" s="828"/>
      <c r="F55" s="455">
        <v>25</v>
      </c>
      <c r="G55" s="404"/>
      <c r="H55" s="128">
        <v>0</v>
      </c>
      <c r="I55" s="402"/>
    </row>
    <row r="56" spans="1:9" ht="34.049999999999997" customHeight="1">
      <c r="A56" s="404"/>
      <c r="B56" s="399"/>
      <c r="C56" s="828" t="s">
        <v>35</v>
      </c>
      <c r="D56" s="828"/>
      <c r="E56" s="828"/>
      <c r="F56" s="455">
        <v>10</v>
      </c>
      <c r="G56" s="404"/>
      <c r="H56" s="398"/>
      <c r="I56" s="402"/>
    </row>
    <row r="57" spans="1:9" ht="34.049999999999997" customHeight="1">
      <c r="A57" s="404"/>
      <c r="B57" s="399"/>
      <c r="C57" s="829" t="s">
        <v>36</v>
      </c>
      <c r="D57" s="829"/>
      <c r="E57" s="829"/>
      <c r="F57" s="601">
        <v>0</v>
      </c>
      <c r="G57" s="404"/>
      <c r="H57" s="398"/>
      <c r="I57" s="402"/>
    </row>
    <row r="58" spans="1:9" ht="27" customHeight="1">
      <c r="A58" s="404"/>
      <c r="B58" s="418" t="str">
        <f>Weighting!C87</f>
        <v>SL 2.5</v>
      </c>
      <c r="C58" s="836" t="s">
        <v>560</v>
      </c>
      <c r="D58" s="836"/>
      <c r="E58" s="836"/>
      <c r="F58" s="482" t="s">
        <v>162</v>
      </c>
      <c r="G58" s="404"/>
      <c r="H58" s="398"/>
      <c r="I58" s="402"/>
    </row>
    <row r="59" spans="1:9" ht="34.049999999999997" customHeight="1">
      <c r="A59" s="404"/>
      <c r="B59" s="399"/>
      <c r="C59" s="830" t="s">
        <v>32</v>
      </c>
      <c r="D59" s="830"/>
      <c r="E59" s="830"/>
      <c r="F59" s="456">
        <v>20</v>
      </c>
      <c r="G59" s="404"/>
      <c r="H59" s="398"/>
      <c r="I59" s="402"/>
    </row>
    <row r="60" spans="1:9" ht="34.049999999999997" customHeight="1" thickBot="1">
      <c r="A60" s="404"/>
      <c r="B60" s="399"/>
      <c r="C60" s="828" t="s">
        <v>33</v>
      </c>
      <c r="D60" s="828"/>
      <c r="E60" s="828"/>
      <c r="F60" s="455">
        <v>15</v>
      </c>
      <c r="G60" s="404"/>
      <c r="H60" s="398"/>
      <c r="I60" s="402"/>
    </row>
    <row r="61" spans="1:9" ht="34.049999999999997" customHeight="1" thickBot="1">
      <c r="A61" s="404"/>
      <c r="B61" s="399"/>
      <c r="C61" s="828" t="s">
        <v>34</v>
      </c>
      <c r="D61" s="828"/>
      <c r="E61" s="828"/>
      <c r="F61" s="455">
        <v>10</v>
      </c>
      <c r="G61" s="404"/>
      <c r="H61" s="128">
        <v>0</v>
      </c>
      <c r="I61" s="402"/>
    </row>
    <row r="62" spans="1:9" ht="34.049999999999997" customHeight="1">
      <c r="A62" s="404"/>
      <c r="B62" s="399"/>
      <c r="C62" s="828" t="s">
        <v>35</v>
      </c>
      <c r="D62" s="828"/>
      <c r="E62" s="828"/>
      <c r="F62" s="455">
        <v>5</v>
      </c>
      <c r="G62" s="404"/>
      <c r="H62" s="398"/>
      <c r="I62" s="402"/>
    </row>
    <row r="63" spans="1:9" ht="34.049999999999997" customHeight="1">
      <c r="A63" s="404"/>
      <c r="B63" s="399"/>
      <c r="C63" s="829" t="s">
        <v>36</v>
      </c>
      <c r="D63" s="829"/>
      <c r="E63" s="829"/>
      <c r="F63" s="601">
        <v>0</v>
      </c>
      <c r="G63" s="404"/>
      <c r="H63" s="398"/>
      <c r="I63" s="402"/>
    </row>
    <row r="64" spans="1:9" ht="27" customHeight="1">
      <c r="A64" s="404"/>
      <c r="B64" s="418" t="str">
        <f>Weighting!C88</f>
        <v>SL 2.6</v>
      </c>
      <c r="C64" s="836" t="s">
        <v>561</v>
      </c>
      <c r="D64" s="836"/>
      <c r="E64" s="836"/>
      <c r="F64" s="482" t="s">
        <v>170</v>
      </c>
      <c r="G64" s="404"/>
      <c r="H64" s="398"/>
      <c r="I64" s="402"/>
    </row>
    <row r="65" spans="1:9" ht="34.049999999999997" customHeight="1">
      <c r="A65" s="404"/>
      <c r="B65" s="399"/>
      <c r="C65" s="830" t="s">
        <v>32</v>
      </c>
      <c r="D65" s="830"/>
      <c r="E65" s="830"/>
      <c r="F65" s="456">
        <v>20</v>
      </c>
      <c r="G65" s="404"/>
      <c r="H65" s="398"/>
      <c r="I65" s="402"/>
    </row>
    <row r="66" spans="1:9" ht="34.049999999999997" customHeight="1" thickBot="1">
      <c r="A66" s="404"/>
      <c r="B66" s="399"/>
      <c r="C66" s="828" t="s">
        <v>33</v>
      </c>
      <c r="D66" s="828"/>
      <c r="E66" s="828"/>
      <c r="F66" s="455">
        <v>15</v>
      </c>
      <c r="G66" s="404"/>
      <c r="H66" s="398"/>
      <c r="I66" s="402"/>
    </row>
    <row r="67" spans="1:9" ht="34.049999999999997" customHeight="1" thickBot="1">
      <c r="A67" s="404"/>
      <c r="B67" s="399"/>
      <c r="C67" s="828" t="s">
        <v>34</v>
      </c>
      <c r="D67" s="828"/>
      <c r="E67" s="828"/>
      <c r="F67" s="455">
        <v>10</v>
      </c>
      <c r="G67" s="404"/>
      <c r="H67" s="128">
        <v>0</v>
      </c>
      <c r="I67" s="402"/>
    </row>
    <row r="68" spans="1:9" ht="34.049999999999997" customHeight="1">
      <c r="A68" s="404"/>
      <c r="B68" s="399"/>
      <c r="C68" s="828" t="s">
        <v>35</v>
      </c>
      <c r="D68" s="828"/>
      <c r="E68" s="828"/>
      <c r="F68" s="455">
        <v>5</v>
      </c>
      <c r="G68" s="404"/>
      <c r="H68" s="398"/>
      <c r="I68" s="402"/>
    </row>
    <row r="69" spans="1:9" ht="34.049999999999997" customHeight="1">
      <c r="A69" s="404"/>
      <c r="B69" s="399"/>
      <c r="C69" s="829" t="s">
        <v>36</v>
      </c>
      <c r="D69" s="829"/>
      <c r="E69" s="829"/>
      <c r="F69" s="601">
        <v>0</v>
      </c>
      <c r="G69" s="404"/>
      <c r="H69" s="398"/>
      <c r="I69" s="402"/>
    </row>
    <row r="70" spans="1:9" ht="27" customHeight="1">
      <c r="A70" s="404"/>
      <c r="B70" s="418" t="str">
        <f>Weighting!C89</f>
        <v>SL 2.7</v>
      </c>
      <c r="C70" s="836" t="s">
        <v>562</v>
      </c>
      <c r="D70" s="836"/>
      <c r="E70" s="836"/>
      <c r="F70" s="482" t="s">
        <v>170</v>
      </c>
      <c r="G70" s="404"/>
      <c r="H70" s="398"/>
      <c r="I70" s="402"/>
    </row>
    <row r="71" spans="1:9" ht="34.049999999999997" customHeight="1">
      <c r="A71" s="404"/>
      <c r="B71" s="399"/>
      <c r="C71" s="830" t="s">
        <v>32</v>
      </c>
      <c r="D71" s="830"/>
      <c r="E71" s="830"/>
      <c r="F71" s="456">
        <v>20</v>
      </c>
      <c r="G71" s="404"/>
      <c r="H71" s="398"/>
      <c r="I71" s="402"/>
    </row>
    <row r="72" spans="1:9" ht="34.049999999999997" customHeight="1" thickBot="1">
      <c r="A72" s="404"/>
      <c r="B72" s="399"/>
      <c r="C72" s="828" t="s">
        <v>33</v>
      </c>
      <c r="D72" s="828"/>
      <c r="E72" s="828"/>
      <c r="F72" s="455">
        <v>15</v>
      </c>
      <c r="G72" s="404"/>
      <c r="H72" s="398"/>
      <c r="I72" s="402"/>
    </row>
    <row r="73" spans="1:9" ht="34.049999999999997" customHeight="1" thickBot="1">
      <c r="A73" s="404"/>
      <c r="B73" s="399"/>
      <c r="C73" s="828" t="s">
        <v>34</v>
      </c>
      <c r="D73" s="828"/>
      <c r="E73" s="828"/>
      <c r="F73" s="455">
        <v>10</v>
      </c>
      <c r="G73" s="404"/>
      <c r="H73" s="128">
        <v>0</v>
      </c>
      <c r="I73" s="402"/>
    </row>
    <row r="74" spans="1:9" ht="34.049999999999997" customHeight="1">
      <c r="A74" s="404"/>
      <c r="B74" s="399"/>
      <c r="C74" s="828" t="s">
        <v>35</v>
      </c>
      <c r="D74" s="828"/>
      <c r="E74" s="828"/>
      <c r="F74" s="455">
        <v>5</v>
      </c>
      <c r="G74" s="404"/>
      <c r="H74" s="398"/>
      <c r="I74" s="402"/>
    </row>
    <row r="75" spans="1:9" ht="34.049999999999997" customHeight="1">
      <c r="A75" s="404"/>
      <c r="B75" s="399"/>
      <c r="C75" s="829" t="s">
        <v>36</v>
      </c>
      <c r="D75" s="829"/>
      <c r="E75" s="829"/>
      <c r="F75" s="601">
        <v>0</v>
      </c>
      <c r="G75" s="404"/>
      <c r="H75" s="398"/>
      <c r="I75" s="402"/>
    </row>
    <row r="76" spans="1:9" ht="27" customHeight="1">
      <c r="A76" s="404"/>
      <c r="B76" s="418" t="str">
        <f>Weighting!C90</f>
        <v>SL 2.8</v>
      </c>
      <c r="C76" s="836" t="s">
        <v>563</v>
      </c>
      <c r="D76" s="836"/>
      <c r="E76" s="836"/>
      <c r="F76" s="482" t="s">
        <v>170</v>
      </c>
      <c r="G76" s="404"/>
      <c r="H76" s="398"/>
      <c r="I76" s="402"/>
    </row>
    <row r="77" spans="1:9" ht="34.049999999999997" customHeight="1">
      <c r="A77" s="404"/>
      <c r="B77" s="399"/>
      <c r="C77" s="830" t="s">
        <v>32</v>
      </c>
      <c r="D77" s="830"/>
      <c r="E77" s="830"/>
      <c r="F77" s="456">
        <v>20</v>
      </c>
      <c r="G77" s="404"/>
      <c r="H77" s="398"/>
      <c r="I77" s="402"/>
    </row>
    <row r="78" spans="1:9" ht="34.049999999999997" customHeight="1" thickBot="1">
      <c r="A78" s="404"/>
      <c r="B78" s="399"/>
      <c r="C78" s="828" t="s">
        <v>33</v>
      </c>
      <c r="D78" s="828"/>
      <c r="E78" s="828"/>
      <c r="F78" s="455">
        <v>15</v>
      </c>
      <c r="G78" s="404"/>
      <c r="H78" s="398"/>
      <c r="I78" s="402"/>
    </row>
    <row r="79" spans="1:9" ht="34.049999999999997" customHeight="1" thickBot="1">
      <c r="A79" s="404"/>
      <c r="B79" s="399"/>
      <c r="C79" s="828" t="s">
        <v>34</v>
      </c>
      <c r="D79" s="828"/>
      <c r="E79" s="828"/>
      <c r="F79" s="455">
        <v>10</v>
      </c>
      <c r="G79" s="404"/>
      <c r="H79" s="128">
        <v>0</v>
      </c>
      <c r="I79" s="402"/>
    </row>
    <row r="80" spans="1:9" ht="34.049999999999997" customHeight="1">
      <c r="A80" s="404"/>
      <c r="B80" s="399"/>
      <c r="C80" s="828" t="s">
        <v>35</v>
      </c>
      <c r="D80" s="828"/>
      <c r="E80" s="828"/>
      <c r="F80" s="455">
        <v>5</v>
      </c>
      <c r="G80" s="404"/>
      <c r="H80" s="398"/>
      <c r="I80" s="402"/>
    </row>
    <row r="81" spans="1:11" ht="34.049999999999997" customHeight="1">
      <c r="A81" s="404"/>
      <c r="B81" s="399"/>
      <c r="C81" s="829" t="s">
        <v>36</v>
      </c>
      <c r="D81" s="829"/>
      <c r="E81" s="829"/>
      <c r="F81" s="601">
        <v>0</v>
      </c>
      <c r="G81" s="404"/>
      <c r="H81" s="398"/>
      <c r="I81" s="402"/>
    </row>
    <row r="82" spans="1:11" ht="27" customHeight="1">
      <c r="A82" s="404"/>
      <c r="B82" s="418" t="str">
        <f>Weighting!C91</f>
        <v>SL 2.9</v>
      </c>
      <c r="C82" s="836" t="s">
        <v>564</v>
      </c>
      <c r="D82" s="836"/>
      <c r="E82" s="836"/>
      <c r="F82" s="482" t="s">
        <v>170</v>
      </c>
      <c r="G82" s="404"/>
      <c r="H82" s="398"/>
      <c r="I82" s="402"/>
    </row>
    <row r="83" spans="1:11" ht="34.049999999999997" customHeight="1">
      <c r="A83" s="404"/>
      <c r="B83" s="399"/>
      <c r="C83" s="830" t="s">
        <v>32</v>
      </c>
      <c r="D83" s="830"/>
      <c r="E83" s="830"/>
      <c r="F83" s="456">
        <v>20</v>
      </c>
      <c r="G83" s="404"/>
      <c r="H83" s="398"/>
      <c r="I83" s="402"/>
    </row>
    <row r="84" spans="1:11" ht="34.049999999999997" customHeight="1" thickBot="1">
      <c r="A84" s="404"/>
      <c r="B84" s="399"/>
      <c r="C84" s="828" t="s">
        <v>33</v>
      </c>
      <c r="D84" s="828"/>
      <c r="E84" s="828"/>
      <c r="F84" s="455">
        <v>15</v>
      </c>
      <c r="G84" s="404"/>
      <c r="H84" s="398"/>
      <c r="I84" s="402"/>
    </row>
    <row r="85" spans="1:11" ht="34.049999999999997" customHeight="1" thickBot="1">
      <c r="A85" s="404"/>
      <c r="B85" s="399"/>
      <c r="C85" s="828" t="s">
        <v>34</v>
      </c>
      <c r="D85" s="828"/>
      <c r="E85" s="828"/>
      <c r="F85" s="455">
        <v>10</v>
      </c>
      <c r="G85" s="404"/>
      <c r="H85" s="128">
        <v>0</v>
      </c>
      <c r="I85" s="402"/>
    </row>
    <row r="86" spans="1:11" ht="34.049999999999997" customHeight="1">
      <c r="A86" s="404"/>
      <c r="B86" s="399"/>
      <c r="C86" s="828" t="s">
        <v>35</v>
      </c>
      <c r="D86" s="828"/>
      <c r="E86" s="828"/>
      <c r="F86" s="455">
        <v>5</v>
      </c>
      <c r="G86" s="404"/>
      <c r="H86" s="398"/>
      <c r="I86" s="402"/>
    </row>
    <row r="87" spans="1:11" ht="34.049999999999997" customHeight="1">
      <c r="A87" s="404"/>
      <c r="B87" s="399"/>
      <c r="C87" s="829" t="s">
        <v>36</v>
      </c>
      <c r="D87" s="829"/>
      <c r="E87" s="829"/>
      <c r="F87" s="601">
        <v>0</v>
      </c>
      <c r="G87" s="404"/>
      <c r="H87" s="398"/>
      <c r="I87" s="402"/>
    </row>
    <row r="88" spans="1:11" ht="18" customHeight="1">
      <c r="A88" s="404"/>
      <c r="B88" s="399"/>
      <c r="C88" s="402"/>
      <c r="D88" s="402"/>
      <c r="E88" s="398"/>
      <c r="F88" s="404"/>
      <c r="G88" s="404"/>
      <c r="H88" s="399"/>
      <c r="I88" s="402"/>
    </row>
    <row r="89" spans="1:11" ht="18" customHeight="1">
      <c r="A89" s="404"/>
      <c r="B89" s="399"/>
      <c r="C89" s="402"/>
      <c r="D89" s="402"/>
      <c r="E89" s="398"/>
      <c r="F89" s="404"/>
      <c r="G89" s="404"/>
      <c r="H89" s="399"/>
      <c r="I89" s="402"/>
    </row>
    <row r="90" spans="1:11" ht="27" customHeight="1">
      <c r="A90" s="404"/>
      <c r="B90" s="413"/>
      <c r="C90" s="832" t="s">
        <v>37</v>
      </c>
      <c r="D90" s="832"/>
      <c r="E90" s="832"/>
      <c r="F90" s="694">
        <f>F109</f>
        <v>290</v>
      </c>
      <c r="G90" s="404"/>
      <c r="H90" s="400">
        <f>H85+H79+H73+H67+H61+H55+H49+H43+H37+H28+H23+H17+H11</f>
        <v>0</v>
      </c>
      <c r="I90" s="404"/>
      <c r="J90" s="695"/>
    </row>
    <row r="91" spans="1:11" ht="18" customHeight="1">
      <c r="A91" s="404"/>
      <c r="B91" s="398"/>
      <c r="C91" s="404"/>
      <c r="D91" s="404"/>
      <c r="E91" s="404"/>
      <c r="F91" s="404"/>
      <c r="G91" s="404"/>
      <c r="H91" s="398"/>
      <c r="I91" s="404"/>
    </row>
    <row r="92" spans="1:11" ht="18" customHeight="1">
      <c r="A92" s="404"/>
      <c r="B92" s="398"/>
      <c r="C92" s="834"/>
      <c r="D92" s="834"/>
      <c r="E92" s="834"/>
      <c r="F92" s="834"/>
      <c r="G92" s="578"/>
      <c r="H92" s="398"/>
      <c r="I92" s="404"/>
    </row>
    <row r="93" spans="1:11" ht="54">
      <c r="A93" s="404"/>
      <c r="B93" s="833"/>
      <c r="C93" s="833"/>
      <c r="D93" s="502"/>
      <c r="E93" s="503" t="s">
        <v>49</v>
      </c>
      <c r="F93" s="625" t="s">
        <v>663</v>
      </c>
      <c r="G93" s="625"/>
      <c r="H93" s="625" t="s">
        <v>665</v>
      </c>
      <c r="I93" s="404"/>
    </row>
    <row r="94" spans="1:11" ht="27" customHeight="1">
      <c r="A94" s="404"/>
      <c r="B94" s="398"/>
      <c r="C94" s="696"/>
      <c r="D94" s="697" t="str">
        <f>Weighting!C66</f>
        <v>SL 1.0</v>
      </c>
      <c r="E94" s="698" t="str">
        <f>Weighting!D66</f>
        <v>OPTIONS FOR TRANSPORTATION</v>
      </c>
      <c r="F94" s="699"/>
      <c r="G94" s="699"/>
      <c r="H94" s="699"/>
      <c r="I94" s="404"/>
      <c r="K94" s="700">
        <f>SUM(H95:H98)</f>
        <v>0</v>
      </c>
    </row>
    <row r="95" spans="1:11" ht="27.75" customHeight="1">
      <c r="A95" s="404"/>
      <c r="B95" s="398"/>
      <c r="C95" s="696"/>
      <c r="D95" s="701" t="str">
        <f>Weighting!C78</f>
        <v>SL 1.1</v>
      </c>
      <c r="E95" s="702" t="str">
        <f>Weighting!D78</f>
        <v>Accessibility to Train Station</v>
      </c>
      <c r="F95" s="703">
        <f>Weighting!H78</f>
        <v>20</v>
      </c>
      <c r="G95" s="703"/>
      <c r="H95" s="631">
        <f>H11</f>
        <v>0</v>
      </c>
      <c r="I95" s="404"/>
    </row>
    <row r="96" spans="1:11" ht="27.75" customHeight="1">
      <c r="A96" s="404"/>
      <c r="B96" s="398"/>
      <c r="C96" s="696"/>
      <c r="D96" s="701" t="str">
        <f>Weighting!C79</f>
        <v>SL 1.2</v>
      </c>
      <c r="E96" s="702" t="str">
        <f>Weighting!D79</f>
        <v>Accessibility to public transport</v>
      </c>
      <c r="F96" s="703">
        <f>Weighting!H79</f>
        <v>20</v>
      </c>
      <c r="G96" s="703"/>
      <c r="H96" s="631">
        <f>H17</f>
        <v>0</v>
      </c>
      <c r="I96" s="404"/>
    </row>
    <row r="97" spans="1:11" ht="27.75" customHeight="1">
      <c r="A97" s="404"/>
      <c r="B97" s="398"/>
      <c r="C97" s="696"/>
      <c r="D97" s="701" t="str">
        <f>Weighting!C80</f>
        <v>SL 1.3</v>
      </c>
      <c r="E97" s="702" t="str">
        <f>Weighting!D80</f>
        <v>Availability of low emission transport</v>
      </c>
      <c r="F97" s="703">
        <f>Weighting!H80</f>
        <v>20</v>
      </c>
      <c r="G97" s="703"/>
      <c r="H97" s="631">
        <f>H23</f>
        <v>0</v>
      </c>
      <c r="I97" s="404"/>
    </row>
    <row r="98" spans="1:11" ht="27.75" customHeight="1">
      <c r="A98" s="404"/>
      <c r="B98" s="398"/>
      <c r="C98" s="696"/>
      <c r="D98" s="701" t="str">
        <f>Weighting!C81</f>
        <v>SL 1.4</v>
      </c>
      <c r="E98" s="702" t="str">
        <f>Weighting!D81</f>
        <v>Availability of walking and bicycle paths</v>
      </c>
      <c r="F98" s="703">
        <f>Weighting!H81</f>
        <v>20</v>
      </c>
      <c r="G98" s="703"/>
      <c r="H98" s="633">
        <f>H28</f>
        <v>0</v>
      </c>
      <c r="I98" s="404"/>
    </row>
    <row r="99" spans="1:11" ht="24" customHeight="1">
      <c r="A99" s="404"/>
      <c r="B99" s="398"/>
      <c r="C99" s="696"/>
      <c r="D99" s="697" t="str">
        <f>Weighting!C82</f>
        <v>SL 2.0</v>
      </c>
      <c r="E99" s="698" t="str">
        <f>Weighting!D82</f>
        <v>ACCESS TO AMENITIES</v>
      </c>
      <c r="F99" s="703"/>
      <c r="G99" s="703"/>
      <c r="H99" s="633"/>
      <c r="I99" s="404"/>
      <c r="K99" s="700">
        <f>SUM(H100:H108)</f>
        <v>0</v>
      </c>
    </row>
    <row r="100" spans="1:11" ht="27.75" customHeight="1">
      <c r="A100" s="404"/>
      <c r="B100" s="398"/>
      <c r="C100" s="696"/>
      <c r="D100" s="701" t="str">
        <f>Weighting!C83</f>
        <v>SL 2.1</v>
      </c>
      <c r="E100" s="702" t="str">
        <f>Weighting!D83</f>
        <v>Restaurants</v>
      </c>
      <c r="F100" s="703">
        <f>Weighting!H83</f>
        <v>20</v>
      </c>
      <c r="G100" s="703"/>
      <c r="H100" s="631">
        <f>H37</f>
        <v>0</v>
      </c>
      <c r="I100" s="404"/>
      <c r="K100" s="700">
        <f>SUM(H100:H108)</f>
        <v>0</v>
      </c>
    </row>
    <row r="101" spans="1:11" ht="27.75" customHeight="1">
      <c r="A101" s="404"/>
      <c r="B101" s="398"/>
      <c r="C101" s="696"/>
      <c r="D101" s="701" t="str">
        <f>Weighting!C84</f>
        <v>SL 2.2</v>
      </c>
      <c r="E101" s="702" t="str">
        <f>Weighting!D84</f>
        <v>Local Shops</v>
      </c>
      <c r="F101" s="703">
        <f>Weighting!H84</f>
        <v>20</v>
      </c>
      <c r="G101" s="703"/>
      <c r="H101" s="633">
        <f>H43</f>
        <v>0</v>
      </c>
      <c r="I101" s="404"/>
    </row>
    <row r="102" spans="1:11" ht="27.75" customHeight="1">
      <c r="A102" s="404"/>
      <c r="B102" s="398"/>
      <c r="C102" s="696"/>
      <c r="D102" s="701" t="str">
        <f>Weighting!C85</f>
        <v>SL 2.3</v>
      </c>
      <c r="E102" s="702" t="str">
        <f>Weighting!D85</f>
        <v>Parks and Open Spaces</v>
      </c>
      <c r="F102" s="703">
        <f>Weighting!H85</f>
        <v>20</v>
      </c>
      <c r="G102" s="703"/>
      <c r="H102" s="633">
        <f>H49</f>
        <v>0</v>
      </c>
      <c r="I102" s="404"/>
    </row>
    <row r="103" spans="1:11" ht="27.75" customHeight="1">
      <c r="A103" s="404"/>
      <c r="B103" s="398"/>
      <c r="C103" s="696"/>
      <c r="D103" s="701" t="str">
        <f>Weighting!C86</f>
        <v>SL 2.4</v>
      </c>
      <c r="E103" s="702" t="str">
        <f>Weighting!D86</f>
        <v xml:space="preserve">Education Facilities </v>
      </c>
      <c r="F103" s="703">
        <f>Weighting!H86</f>
        <v>50</v>
      </c>
      <c r="G103" s="703"/>
      <c r="H103" s="631">
        <f>H55</f>
        <v>0</v>
      </c>
      <c r="I103" s="404"/>
    </row>
    <row r="104" spans="1:11" ht="27.75" customHeight="1">
      <c r="A104" s="404"/>
      <c r="B104" s="398"/>
      <c r="C104" s="696"/>
      <c r="D104" s="701" t="str">
        <f>Weighting!C87</f>
        <v>SL 2.5</v>
      </c>
      <c r="E104" s="702" t="str">
        <f>Weighting!D87</f>
        <v xml:space="preserve">Public Adminsitation Facilities </v>
      </c>
      <c r="F104" s="703">
        <f>Weighting!H87</f>
        <v>20</v>
      </c>
      <c r="G104" s="703"/>
      <c r="H104" s="633">
        <f>H61</f>
        <v>0</v>
      </c>
      <c r="I104" s="404"/>
    </row>
    <row r="105" spans="1:11" ht="27.75" customHeight="1">
      <c r="A105" s="404"/>
      <c r="B105" s="398"/>
      <c r="C105" s="696"/>
      <c r="D105" s="701" t="str">
        <f>Weighting!C88</f>
        <v>SL 2.6</v>
      </c>
      <c r="E105" s="702" t="str">
        <f>Weighting!D88</f>
        <v>Medical Care Facilities</v>
      </c>
      <c r="F105" s="703">
        <f>Weighting!H88</f>
        <v>20</v>
      </c>
      <c r="G105" s="703"/>
      <c r="H105" s="633">
        <f>H67</f>
        <v>0</v>
      </c>
      <c r="I105" s="404"/>
    </row>
    <row r="106" spans="1:11" ht="27.75" customHeight="1">
      <c r="A106" s="404"/>
      <c r="B106" s="398"/>
      <c r="C106" s="696"/>
      <c r="D106" s="701" t="str">
        <f>Weighting!C89</f>
        <v>SL 2.7</v>
      </c>
      <c r="E106" s="702" t="str">
        <f>Weighting!D89</f>
        <v>Sports Facilities</v>
      </c>
      <c r="F106" s="703">
        <f>Weighting!H89</f>
        <v>20</v>
      </c>
      <c r="G106" s="703"/>
      <c r="H106" s="631">
        <f>H73</f>
        <v>0</v>
      </c>
      <c r="I106" s="404"/>
    </row>
    <row r="107" spans="1:11" ht="27.75" customHeight="1">
      <c r="A107" s="404"/>
      <c r="B107" s="398"/>
      <c r="C107" s="696"/>
      <c r="D107" s="701" t="str">
        <f>Weighting!C90</f>
        <v>SL 2.8</v>
      </c>
      <c r="E107" s="702" t="str">
        <f>Weighting!D90</f>
        <v>Lesiure Facilities</v>
      </c>
      <c r="F107" s="703">
        <f>Weighting!H90</f>
        <v>20</v>
      </c>
      <c r="G107" s="703"/>
      <c r="H107" s="633">
        <f>H79</f>
        <v>0</v>
      </c>
      <c r="I107" s="404"/>
    </row>
    <row r="108" spans="1:11" ht="27.75" customHeight="1">
      <c r="A108" s="404"/>
      <c r="B108" s="398"/>
      <c r="C108" s="696"/>
      <c r="D108" s="704" t="str">
        <f>Weighting!C91</f>
        <v>SL 2.9</v>
      </c>
      <c r="E108" s="702" t="str">
        <f>Weighting!D91</f>
        <v>Other Services</v>
      </c>
      <c r="F108" s="703">
        <f>Weighting!H91</f>
        <v>20</v>
      </c>
      <c r="G108" s="703"/>
      <c r="H108" s="633">
        <f>H85</f>
        <v>0</v>
      </c>
      <c r="I108" s="404"/>
    </row>
    <row r="109" spans="1:11" ht="27.75" customHeight="1">
      <c r="A109" s="404"/>
      <c r="B109" s="935" t="s">
        <v>47</v>
      </c>
      <c r="C109" s="935"/>
      <c r="D109" s="935"/>
      <c r="E109" s="935"/>
      <c r="F109" s="682">
        <f>SUM(F95:F108)</f>
        <v>290</v>
      </c>
      <c r="G109" s="682"/>
      <c r="H109" s="705">
        <f>SUM(H95:I108)</f>
        <v>0</v>
      </c>
      <c r="I109" s="404"/>
    </row>
    <row r="110" spans="1:11" ht="12" hidden="1" customHeight="1">
      <c r="A110" s="404"/>
      <c r="B110" s="398"/>
      <c r="C110" s="706">
        <f>H109/F109</f>
        <v>0</v>
      </c>
      <c r="D110" s="707">
        <f>1-C110</f>
        <v>1</v>
      </c>
      <c r="E110" s="398"/>
      <c r="F110" s="398"/>
      <c r="G110" s="398"/>
      <c r="H110" s="398"/>
      <c r="I110" s="398"/>
    </row>
    <row r="111" spans="1:11" ht="25.05" customHeight="1">
      <c r="A111" s="404"/>
      <c r="B111" s="398"/>
      <c r="C111" s="398"/>
      <c r="D111" s="398"/>
      <c r="E111" s="398"/>
      <c r="F111" s="398" t="s">
        <v>170</v>
      </c>
      <c r="G111" s="398"/>
      <c r="H111" s="398"/>
      <c r="I111" s="398"/>
    </row>
    <row r="112" spans="1:11" ht="25.05" customHeight="1">
      <c r="A112" s="404"/>
      <c r="B112" s="398"/>
      <c r="C112" s="398"/>
      <c r="D112" s="418" t="str">
        <f>Weighting!C24</f>
        <v>EN 11.0</v>
      </c>
      <c r="E112" s="418" t="s">
        <v>664</v>
      </c>
      <c r="F112" s="708">
        <f>SUM(H9:H87)/290*8</f>
        <v>0</v>
      </c>
      <c r="G112" s="709"/>
      <c r="H112" s="398"/>
      <c r="I112" s="398"/>
    </row>
    <row r="113" spans="1:9" ht="25.05" customHeight="1">
      <c r="A113" s="404"/>
      <c r="B113" s="398"/>
      <c r="C113" s="398"/>
      <c r="D113" s="418" t="str">
        <f>Weighting!C41</f>
        <v>HW 8.0</v>
      </c>
      <c r="E113" s="418" t="s">
        <v>696</v>
      </c>
      <c r="F113" s="708">
        <f>SUM(H28:H85)/230*9</f>
        <v>0</v>
      </c>
      <c r="G113" s="709"/>
      <c r="H113" s="398"/>
      <c r="I113" s="398"/>
    </row>
    <row r="114" spans="1:9" ht="25.05" customHeight="1">
      <c r="A114" s="404"/>
      <c r="B114" s="398"/>
      <c r="C114" s="398"/>
      <c r="D114" s="418" t="str">
        <f>Weighting!C46</f>
        <v>EC 3.0</v>
      </c>
      <c r="E114" s="418" t="s">
        <v>697</v>
      </c>
      <c r="F114" s="708">
        <f>SUM(H11:H89)/290*8</f>
        <v>0</v>
      </c>
      <c r="G114" s="709"/>
      <c r="H114" s="398"/>
      <c r="I114" s="398"/>
    </row>
    <row r="115" spans="1:9" ht="25.05" customHeight="1">
      <c r="A115" s="404"/>
      <c r="B115" s="398"/>
      <c r="C115" s="398"/>
      <c r="D115" s="398"/>
      <c r="E115" s="398"/>
      <c r="F115" s="398"/>
      <c r="G115" s="398"/>
      <c r="H115" s="398"/>
      <c r="I115" s="398"/>
    </row>
    <row r="116" spans="1:9" ht="25.05" customHeight="1">
      <c r="A116" s="404"/>
      <c r="B116" s="398"/>
      <c r="C116" s="398"/>
      <c r="D116" s="398"/>
      <c r="E116" s="398"/>
      <c r="F116" s="398"/>
      <c r="G116" s="398"/>
      <c r="H116" s="398"/>
      <c r="I116" s="398"/>
    </row>
  </sheetData>
  <sheetProtection algorithmName="SHA-512" hashValue="mPMQricHGDWw9YqlR0V+7ZJeuagLsSjwWnmYW2byO15/Z1+CTk4AdTrMIHBXy8sPvDKdacdRVDoWi7fWQQTAWQ==" saltValue="AAfzHDvgiXHd9e0gmBM4Rw==" spinCount="100000" sheet="1" selectLockedCells="1"/>
  <dataConsolidate function="product"/>
  <mergeCells count="86">
    <mergeCell ref="C33:F33"/>
    <mergeCell ref="C15:E15"/>
    <mergeCell ref="C29:E29"/>
    <mergeCell ref="C28:E28"/>
    <mergeCell ref="C56:E56"/>
    <mergeCell ref="C32:E32"/>
    <mergeCell ref="C55:E55"/>
    <mergeCell ref="C42:E42"/>
    <mergeCell ref="C43:E43"/>
    <mergeCell ref="C54:E54"/>
    <mergeCell ref="C37:E37"/>
    <mergeCell ref="C38:E38"/>
    <mergeCell ref="C39:E39"/>
    <mergeCell ref="C48:E48"/>
    <mergeCell ref="C49:E49"/>
    <mergeCell ref="C46:E46"/>
    <mergeCell ref="C34:E34"/>
    <mergeCell ref="C27:E27"/>
    <mergeCell ref="C4:E4"/>
    <mergeCell ref="C6:E6"/>
    <mergeCell ref="C10:E10"/>
    <mergeCell ref="C22:E22"/>
    <mergeCell ref="C11:E11"/>
    <mergeCell ref="C17:E17"/>
    <mergeCell ref="C18:E18"/>
    <mergeCell ref="C21:E21"/>
    <mergeCell ref="C19:E19"/>
    <mergeCell ref="C8:E8"/>
    <mergeCell ref="C9:E9"/>
    <mergeCell ref="C12:E12"/>
    <mergeCell ref="C13:E13"/>
    <mergeCell ref="C14:E14"/>
    <mergeCell ref="C16:E16"/>
    <mergeCell ref="C68:E68"/>
    <mergeCell ref="C25:E25"/>
    <mergeCell ref="C24:E24"/>
    <mergeCell ref="C20:E20"/>
    <mergeCell ref="C50:E50"/>
    <mergeCell ref="C51:E51"/>
    <mergeCell ref="C30:E30"/>
    <mergeCell ref="C23:E23"/>
    <mergeCell ref="C47:E47"/>
    <mergeCell ref="C26:E26"/>
    <mergeCell ref="C36:E36"/>
    <mergeCell ref="C41:E41"/>
    <mergeCell ref="C40:E40"/>
    <mergeCell ref="C44:E44"/>
    <mergeCell ref="C45:E45"/>
    <mergeCell ref="C35:E35"/>
    <mergeCell ref="C80:E80"/>
    <mergeCell ref="C81:E81"/>
    <mergeCell ref="C77:E77"/>
    <mergeCell ref="C52:E52"/>
    <mergeCell ref="C69:E69"/>
    <mergeCell ref="C57:E57"/>
    <mergeCell ref="C53:E53"/>
    <mergeCell ref="C60:E60"/>
    <mergeCell ref="C66:E66"/>
    <mergeCell ref="C67:E67"/>
    <mergeCell ref="C65:E65"/>
    <mergeCell ref="C61:E61"/>
    <mergeCell ref="C62:E62"/>
    <mergeCell ref="C63:E63"/>
    <mergeCell ref="C59:E59"/>
    <mergeCell ref="C64:E64"/>
    <mergeCell ref="C74:E74"/>
    <mergeCell ref="C70:E70"/>
    <mergeCell ref="C71:E71"/>
    <mergeCell ref="C78:E78"/>
    <mergeCell ref="C73:E73"/>
    <mergeCell ref="C79:E79"/>
    <mergeCell ref="C2:E2"/>
    <mergeCell ref="B109:E109"/>
    <mergeCell ref="C82:E82"/>
    <mergeCell ref="C83:E83"/>
    <mergeCell ref="C92:F92"/>
    <mergeCell ref="B93:C93"/>
    <mergeCell ref="C84:E84"/>
    <mergeCell ref="C85:E85"/>
    <mergeCell ref="C86:E86"/>
    <mergeCell ref="C87:E87"/>
    <mergeCell ref="C90:E90"/>
    <mergeCell ref="C76:E76"/>
    <mergeCell ref="C58:E58"/>
    <mergeCell ref="C75:E75"/>
    <mergeCell ref="C72:E72"/>
  </mergeCells>
  <dataValidations count="13">
    <dataValidation type="list" allowBlank="1" showInputMessage="1" showErrorMessage="1" sqref="H85" xr:uid="{00000000-0002-0000-0600-000000000000}">
      <formula1>$F$83:$F$87</formula1>
    </dataValidation>
    <dataValidation type="list" allowBlank="1" showInputMessage="1" showErrorMessage="1" sqref="H11" xr:uid="{00000000-0002-0000-0600-000001000000}">
      <formula1>$F$9:$F$13</formula1>
    </dataValidation>
    <dataValidation type="list" allowBlank="1" showInputMessage="1" showErrorMessage="1" sqref="H28" xr:uid="{00000000-0002-0000-0600-000002000000}">
      <formula1>$F$27:$F$30</formula1>
    </dataValidation>
    <dataValidation type="list" allowBlank="1" showInputMessage="1" showErrorMessage="1" sqref="H17" xr:uid="{00000000-0002-0000-0600-000003000000}">
      <formula1>$F$15:$F$19</formula1>
    </dataValidation>
    <dataValidation type="list" allowBlank="1" showInputMessage="1" showErrorMessage="1" sqref="H23" xr:uid="{00000000-0002-0000-0600-000004000000}">
      <formula1>$F$21:$F$25</formula1>
    </dataValidation>
    <dataValidation type="list" allowBlank="1" showInputMessage="1" showErrorMessage="1" sqref="H37" xr:uid="{00000000-0002-0000-0600-000005000000}">
      <formula1>$F$35:$F$39</formula1>
    </dataValidation>
    <dataValidation type="list" allowBlank="1" showInputMessage="1" showErrorMessage="1" sqref="H43" xr:uid="{00000000-0002-0000-0600-000006000000}">
      <formula1>$F$41:$F$45</formula1>
    </dataValidation>
    <dataValidation type="list" allowBlank="1" showInputMessage="1" showErrorMessage="1" sqref="H49" xr:uid="{00000000-0002-0000-0600-000007000000}">
      <formula1>$F$47:$F$51</formula1>
    </dataValidation>
    <dataValidation type="list" allowBlank="1" showInputMessage="1" showErrorMessage="1" sqref="H55" xr:uid="{00000000-0002-0000-0600-000008000000}">
      <formula1>$F$53:$F$57</formula1>
    </dataValidation>
    <dataValidation type="list" allowBlank="1" showInputMessage="1" showErrorMessage="1" sqref="H61" xr:uid="{00000000-0002-0000-0600-000009000000}">
      <formula1>$F$59:$F$63</formula1>
    </dataValidation>
    <dataValidation type="list" allowBlank="1" showInputMessage="1" showErrorMessage="1" sqref="H67" xr:uid="{00000000-0002-0000-0600-00000A000000}">
      <formula1>$F$65:$F$69</formula1>
    </dataValidation>
    <dataValidation type="list" allowBlank="1" showInputMessage="1" showErrorMessage="1" sqref="H73" xr:uid="{00000000-0002-0000-0600-00000B000000}">
      <formula1>$F$71:$F$75</formula1>
    </dataValidation>
    <dataValidation type="list" allowBlank="1" showInputMessage="1" showErrorMessage="1" sqref="H79" xr:uid="{00000000-0002-0000-0600-00000C000000}">
      <formula1>$F$77:$F$81</formula1>
    </dataValidation>
  </dataValidations>
  <printOptions horizontalCentered="1" verticalCentered="1"/>
  <pageMargins left="0.70000000000000007" right="0.70000000000000007" top="0.75000000000000011" bottom="0.75000000000000011" header="0.30000000000000004" footer="0.30000000000000004"/>
  <pageSetup paperSize="9" scale="30" orientation="portrait" horizontalDpi="4294967292" verticalDpi="4294967292" r:id="rId1"/>
  <rowBreaks count="1" manualBreakCount="1">
    <brk id="89" max="16383" man="1"/>
  </rowBreaks>
  <ignoredErrors>
    <ignoredError sqref="F109" emptyCellReference="1"/>
    <ignoredError sqref="F113" 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EI95"/>
  <sheetViews>
    <sheetView zoomScale="90" zoomScaleNormal="90" zoomScalePageLayoutView="80" workbookViewId="0">
      <pane ySplit="3" topLeftCell="A4" activePane="bottomLeft" state="frozen"/>
      <selection activeCell="C33" sqref="C33"/>
      <selection pane="bottomLeft" activeCell="C33" sqref="C33"/>
    </sheetView>
  </sheetViews>
  <sheetFormatPr defaultColWidth="11" defaultRowHeight="18" outlineLevelCol="1"/>
  <cols>
    <col min="1" max="1" width="1.59765625" style="5" customWidth="1"/>
    <col min="2" max="2" width="5" style="5" customWidth="1"/>
    <col min="3" max="3" width="11.296875" style="31" customWidth="1"/>
    <col min="4" max="4" width="32.09765625" style="5" customWidth="1"/>
    <col min="5" max="5" width="27.09765625" style="5" customWidth="1"/>
    <col min="6" max="6" width="11" style="5" customWidth="1"/>
    <col min="7" max="7" width="15.59765625" style="5" customWidth="1"/>
    <col min="8" max="11" width="20.59765625" style="5" hidden="1" customWidth="1"/>
    <col min="12" max="12" width="15.59765625" style="5" customWidth="1"/>
    <col min="13" max="21" width="13.5" style="5" customWidth="1"/>
    <col min="22" max="111" width="13.5" style="5" customWidth="1" outlineLevel="1"/>
    <col min="112" max="139" width="13.5" style="5" customWidth="1"/>
    <col min="140" max="16384" width="11" style="5"/>
  </cols>
  <sheetData>
    <row r="1" spans="1:111">
      <c r="J1" s="64">
        <f>Weighting!H103/10</f>
        <v>0</v>
      </c>
      <c r="K1" s="64">
        <f>Weighting!I103/10</f>
        <v>0.44400000000000006</v>
      </c>
      <c r="AR1" s="5">
        <v>1</v>
      </c>
    </row>
    <row r="2" spans="1:111" ht="24" customHeight="1" thickBot="1">
      <c r="A2" s="1"/>
      <c r="B2" s="1"/>
      <c r="C2" s="7"/>
      <c r="D2" s="1"/>
      <c r="E2" s="1"/>
      <c r="F2" s="1"/>
      <c r="G2" s="280">
        <f>Home!C17</f>
        <v>100</v>
      </c>
      <c r="H2" s="20" t="e">
        <f>(F14+F32+F47+F56)</f>
        <v>#REF!</v>
      </c>
      <c r="I2" s="3" t="e">
        <f>(4-H2)</f>
        <v>#REF!</v>
      </c>
      <c r="J2" s="64">
        <f>Weighting!H104/10</f>
        <v>0.44400000000000006</v>
      </c>
      <c r="K2" s="64">
        <v>0.64400000000000002</v>
      </c>
    </row>
    <row r="3" spans="1:111" ht="20.100000000000001" customHeight="1" thickBot="1">
      <c r="A3" s="1"/>
      <c r="B3" s="1"/>
      <c r="C3" s="939" t="str">
        <f>Home!C2</f>
        <v>HPI - Home Performance Index</v>
      </c>
      <c r="D3" s="940"/>
      <c r="E3" s="940"/>
      <c r="F3" s="940"/>
      <c r="G3" s="941"/>
      <c r="H3" s="3">
        <f>E11</f>
        <v>0</v>
      </c>
      <c r="I3" s="3">
        <f>1-H3</f>
        <v>1</v>
      </c>
      <c r="J3" s="64"/>
      <c r="K3" s="64"/>
      <c r="L3" s="129" t="str">
        <f>Home!M23</f>
        <v>UNIT 1</v>
      </c>
      <c r="M3" s="129" t="str">
        <f>Home!N23</f>
        <v>UNIT 2</v>
      </c>
      <c r="N3" s="129" t="str">
        <f>Home!O23</f>
        <v>UNIT 3</v>
      </c>
      <c r="O3" s="129" t="str">
        <f>Home!P23</f>
        <v>UNIT 4</v>
      </c>
      <c r="P3" s="129" t="str">
        <f>Home!Q23</f>
        <v>UNIT 5</v>
      </c>
      <c r="Q3" s="129" t="str">
        <f>Home!R23</f>
        <v>UNIT 6</v>
      </c>
      <c r="R3" s="129" t="str">
        <f>Home!S23</f>
        <v>UNIT 7</v>
      </c>
      <c r="S3" s="129" t="str">
        <f>Home!T23</f>
        <v>UNIT 8</v>
      </c>
      <c r="T3" s="129" t="str">
        <f>Home!U23</f>
        <v>UNIT 9</v>
      </c>
      <c r="U3" s="129" t="str">
        <f>Home!V23</f>
        <v>UNIT 10</v>
      </c>
      <c r="V3" s="129" t="str">
        <f>Home!W23</f>
        <v>UNIT 11</v>
      </c>
      <c r="W3" s="129" t="str">
        <f>Home!X23</f>
        <v>UNIT 12</v>
      </c>
      <c r="X3" s="129" t="str">
        <f>Home!Y23</f>
        <v>UNIT 13</v>
      </c>
      <c r="Y3" s="129" t="str">
        <f>Home!Z23</f>
        <v>UNIT 14</v>
      </c>
      <c r="Z3" s="129" t="str">
        <f>Home!AA23</f>
        <v>UNIT 15</v>
      </c>
      <c r="AA3" s="129" t="str">
        <f>Home!AB23</f>
        <v>UNIT 16</v>
      </c>
      <c r="AB3" s="129" t="str">
        <f>Home!AC23</f>
        <v>UNIT 17</v>
      </c>
      <c r="AC3" s="129" t="str">
        <f>Home!AD23</f>
        <v>UNIT 18</v>
      </c>
      <c r="AD3" s="129" t="str">
        <f>Home!AE23</f>
        <v>UNIT 19</v>
      </c>
      <c r="AE3" s="129" t="str">
        <f>Home!AF23</f>
        <v>UNIT 20</v>
      </c>
      <c r="AF3" s="129" t="str">
        <f>Home!AG23</f>
        <v>UNIT 21</v>
      </c>
      <c r="AG3" s="129" t="str">
        <f>Home!AH23</f>
        <v>UNIT 22</v>
      </c>
      <c r="AH3" s="129" t="str">
        <f>Home!AI23</f>
        <v>UNIT 23</v>
      </c>
      <c r="AI3" s="129" t="str">
        <f>Home!AJ23</f>
        <v>UNIT 24</v>
      </c>
      <c r="AJ3" s="129" t="str">
        <f>Home!AK23</f>
        <v>UNIT 25</v>
      </c>
      <c r="AK3" s="129" t="str">
        <f>Home!AL23</f>
        <v>UNIT 26</v>
      </c>
      <c r="AL3" s="129" t="str">
        <f>Home!AM23</f>
        <v>UNIT 27</v>
      </c>
      <c r="AM3" s="129" t="str">
        <f>Home!AN23</f>
        <v>UNIT 28</v>
      </c>
      <c r="AN3" s="129" t="str">
        <f>Home!AO23</f>
        <v>UNIT 29</v>
      </c>
      <c r="AO3" s="129" t="str">
        <f>Home!AP23</f>
        <v>UNIT 30</v>
      </c>
      <c r="AP3" s="129" t="str">
        <f>Home!AQ23</f>
        <v>UNIT 31</v>
      </c>
      <c r="AQ3" s="129" t="str">
        <f>Home!AR23</f>
        <v>UNIT 32</v>
      </c>
      <c r="AR3" s="129" t="str">
        <f>Home!AS23</f>
        <v>UNIT 33</v>
      </c>
      <c r="AS3" s="129" t="str">
        <f>Home!AT23</f>
        <v>UNIT 34</v>
      </c>
      <c r="AT3" s="129" t="str">
        <f>Home!AU23</f>
        <v>UNIT 35</v>
      </c>
      <c r="AU3" s="129" t="str">
        <f>Home!AV23</f>
        <v>UNIT 36</v>
      </c>
      <c r="AV3" s="129" t="str">
        <f>Home!AW23</f>
        <v>UNIT 37</v>
      </c>
      <c r="AW3" s="129" t="str">
        <f>Home!AX23</f>
        <v>UNIT 38</v>
      </c>
      <c r="AX3" s="129" t="str">
        <f>Home!AY23</f>
        <v>UNIT 39</v>
      </c>
      <c r="AY3" s="129" t="str">
        <f>Home!AZ23</f>
        <v>UNIT 40</v>
      </c>
      <c r="AZ3" s="129" t="str">
        <f>Home!BA23</f>
        <v>UNIT 41</v>
      </c>
      <c r="BA3" s="129" t="str">
        <f>Home!BB23</f>
        <v>UNIT 42</v>
      </c>
      <c r="BB3" s="129" t="str">
        <f>Home!BC23</f>
        <v>UNIT 43</v>
      </c>
      <c r="BC3" s="129" t="str">
        <f>Home!BD23</f>
        <v>UNIT 44</v>
      </c>
      <c r="BD3" s="129" t="str">
        <f>Home!BE23</f>
        <v>UNIT 45</v>
      </c>
      <c r="BE3" s="129" t="str">
        <f>Home!BF23</f>
        <v>UNIT 46</v>
      </c>
      <c r="BF3" s="129" t="str">
        <f>Home!BG23</f>
        <v>UNIT 47</v>
      </c>
      <c r="BG3" s="129" t="str">
        <f>Home!BH23</f>
        <v>UNIT 48</v>
      </c>
      <c r="BH3" s="129" t="str">
        <f>Home!BI23</f>
        <v>UNIT 49</v>
      </c>
      <c r="BI3" s="129" t="str">
        <f>Home!BJ23</f>
        <v>UNIT 50</v>
      </c>
      <c r="BJ3" s="129" t="str">
        <f>Home!BK23</f>
        <v>UNIT 51</v>
      </c>
      <c r="BK3" s="129" t="str">
        <f>Home!BL23</f>
        <v>UNIT 52</v>
      </c>
      <c r="BL3" s="129" t="str">
        <f>Home!BM23</f>
        <v>UNIT 53</v>
      </c>
      <c r="BM3" s="129" t="str">
        <f>Home!BN23</f>
        <v>UNIT 54</v>
      </c>
      <c r="BN3" s="129" t="str">
        <f>Home!BO23</f>
        <v>UNIT 55</v>
      </c>
      <c r="BO3" s="129" t="str">
        <f>Home!BP23</f>
        <v>UNIT 56</v>
      </c>
      <c r="BP3" s="129" t="str">
        <f>Home!BQ23</f>
        <v>UNIT 57</v>
      </c>
      <c r="BQ3" s="129" t="str">
        <f>Home!BR23</f>
        <v>UNIT 58</v>
      </c>
      <c r="BR3" s="129" t="str">
        <f>Home!BS23</f>
        <v>UNIT 59</v>
      </c>
      <c r="BS3" s="129" t="str">
        <f>Home!BT23</f>
        <v>UNIT 60</v>
      </c>
      <c r="BT3" s="129" t="str">
        <f>Home!BU23</f>
        <v>UNIT 61</v>
      </c>
      <c r="BU3" s="129" t="str">
        <f>Home!BV23</f>
        <v>UNIT 62</v>
      </c>
      <c r="BV3" s="129" t="str">
        <f>Home!BW23</f>
        <v>UNIT 63</v>
      </c>
      <c r="BW3" s="129" t="str">
        <f>Home!BX23</f>
        <v>UNIT 64</v>
      </c>
      <c r="BX3" s="129" t="str">
        <f>Home!BY23</f>
        <v>UNIT 65</v>
      </c>
      <c r="BY3" s="129" t="str">
        <f>Home!BZ23</f>
        <v>UNIT 66</v>
      </c>
      <c r="BZ3" s="129" t="str">
        <f>Home!CA23</f>
        <v>UNIT 67</v>
      </c>
      <c r="CA3" s="129" t="str">
        <f>Home!CB23</f>
        <v>UNIT 68</v>
      </c>
      <c r="CB3" s="129" t="str">
        <f>Home!CC23</f>
        <v>UNIT 69</v>
      </c>
      <c r="CC3" s="129" t="str">
        <f>Home!CD23</f>
        <v>UNIT 70</v>
      </c>
      <c r="CD3" s="129" t="str">
        <f>Home!CE23</f>
        <v>UNIT 71</v>
      </c>
      <c r="CE3" s="129" t="str">
        <f>Home!CF23</f>
        <v>UNIT 72</v>
      </c>
      <c r="CF3" s="129" t="str">
        <f>Home!CG23</f>
        <v>UNIT 73</v>
      </c>
      <c r="CG3" s="129" t="str">
        <f>Home!CH23</f>
        <v>UNIT 74</v>
      </c>
      <c r="CH3" s="129" t="str">
        <f>Home!CI23</f>
        <v>UNIT 75</v>
      </c>
      <c r="CI3" s="129" t="str">
        <f>Home!CJ23</f>
        <v>UNIT 76</v>
      </c>
      <c r="CJ3" s="129" t="str">
        <f>Home!CK23</f>
        <v>UNIT 77</v>
      </c>
      <c r="CK3" s="129" t="str">
        <f>Home!CL23</f>
        <v>UNIT 78</v>
      </c>
      <c r="CL3" s="129" t="str">
        <f>Home!CM23</f>
        <v>UNIT 79</v>
      </c>
      <c r="CM3" s="129" t="str">
        <f>Home!CN23</f>
        <v>UNIT 80</v>
      </c>
      <c r="CN3" s="129" t="str">
        <f>Home!CO23</f>
        <v>UNIT 81</v>
      </c>
      <c r="CO3" s="129" t="str">
        <f>Home!CP23</f>
        <v>UNIT 82</v>
      </c>
      <c r="CP3" s="129" t="str">
        <f>Home!CQ23</f>
        <v>UNIT 83</v>
      </c>
      <c r="CQ3" s="129" t="str">
        <f>Home!CR23</f>
        <v>UNIT 84</v>
      </c>
      <c r="CR3" s="129" t="str">
        <f>Home!CS23</f>
        <v>UNIT 85</v>
      </c>
      <c r="CS3" s="129" t="str">
        <f>Home!CT23</f>
        <v>UNIT 86</v>
      </c>
      <c r="CT3" s="129" t="str">
        <f>Home!CU23</f>
        <v>UNIT 87</v>
      </c>
      <c r="CU3" s="129" t="str">
        <f>Home!CV23</f>
        <v>UNIT 88</v>
      </c>
      <c r="CV3" s="129" t="str">
        <f>Home!CW23</f>
        <v>UNIT 89</v>
      </c>
      <c r="CW3" s="129" t="str">
        <f>Home!CX23</f>
        <v>UNIT 90</v>
      </c>
      <c r="CX3" s="129" t="str">
        <f>Home!CY23</f>
        <v>UNIT 91</v>
      </c>
      <c r="CY3" s="129" t="str">
        <f>Home!CZ23</f>
        <v>UNIT 92</v>
      </c>
      <c r="CZ3" s="129" t="str">
        <f>Home!DA23</f>
        <v>UNIT 93</v>
      </c>
      <c r="DA3" s="129" t="str">
        <f>Home!DB23</f>
        <v>UNIT 94</v>
      </c>
      <c r="DB3" s="129" t="str">
        <f>Home!DC23</f>
        <v>UNIT 95</v>
      </c>
      <c r="DC3" s="129" t="str">
        <f>Home!DD23</f>
        <v>UNIT 96</v>
      </c>
      <c r="DD3" s="129" t="str">
        <f>Home!DE23</f>
        <v>UNIT 97</v>
      </c>
      <c r="DE3" s="129" t="str">
        <f>Home!DF23</f>
        <v>UNIT 98</v>
      </c>
      <c r="DF3" s="129" t="str">
        <f>Home!DG23</f>
        <v>UNIT 99</v>
      </c>
      <c r="DG3" s="129" t="str">
        <f>Home!DH23</f>
        <v>UNIT 100</v>
      </c>
    </row>
    <row r="4" spans="1:111" ht="16.05" customHeight="1" thickBot="1">
      <c r="A4" s="1"/>
      <c r="B4" s="1"/>
      <c r="C4" s="6"/>
      <c r="D4" s="6"/>
      <c r="E4" s="6"/>
      <c r="F4" s="6"/>
      <c r="G4" s="6"/>
      <c r="H4" s="1"/>
      <c r="I4" s="1"/>
      <c r="J4" s="64">
        <v>0.64400000000000002</v>
      </c>
      <c r="K4" s="64">
        <f>Weighting!I106/10</f>
        <v>1</v>
      </c>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row>
    <row r="5" spans="1:111" ht="21" customHeight="1">
      <c r="A5" s="1"/>
      <c r="B5" s="21"/>
      <c r="C5" s="233" t="s">
        <v>138</v>
      </c>
      <c r="D5" s="779" t="str">
        <f>Home!C3</f>
        <v>Project Name</v>
      </c>
      <c r="E5" s="779"/>
      <c r="F5" s="779"/>
      <c r="G5" s="780"/>
      <c r="H5" s="1"/>
      <c r="I5" s="1"/>
      <c r="J5" s="64"/>
      <c r="K5" s="64"/>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row>
    <row r="6" spans="1:111" ht="36.75" customHeight="1">
      <c r="A6" s="1"/>
      <c r="B6" s="21"/>
      <c r="C6" s="234" t="s">
        <v>137</v>
      </c>
      <c r="D6" s="781" t="str">
        <f>Home!C5</f>
        <v>Date</v>
      </c>
      <c r="E6" s="781"/>
      <c r="F6" s="781"/>
      <c r="G6" s="782"/>
      <c r="H6" s="1"/>
      <c r="I6" s="1"/>
      <c r="L6" s="151">
        <f>L86/L87</f>
        <v>0.04</v>
      </c>
      <c r="M6" s="151">
        <f t="shared" ref="M6:BX6" si="0">M86/M87</f>
        <v>0.04</v>
      </c>
      <c r="N6" s="151">
        <f t="shared" si="0"/>
        <v>0.04</v>
      </c>
      <c r="O6" s="151">
        <f t="shared" si="0"/>
        <v>0.04</v>
      </c>
      <c r="P6" s="151">
        <f t="shared" si="0"/>
        <v>0.04</v>
      </c>
      <c r="Q6" s="151">
        <f t="shared" si="0"/>
        <v>0.04</v>
      </c>
      <c r="R6" s="151">
        <f t="shared" si="0"/>
        <v>0.04</v>
      </c>
      <c r="S6" s="151">
        <f t="shared" si="0"/>
        <v>0.04</v>
      </c>
      <c r="T6" s="151">
        <f t="shared" si="0"/>
        <v>0.04</v>
      </c>
      <c r="U6" s="151">
        <f t="shared" si="0"/>
        <v>0.04</v>
      </c>
      <c r="V6" s="151">
        <f t="shared" si="0"/>
        <v>0.04</v>
      </c>
      <c r="W6" s="151">
        <f t="shared" si="0"/>
        <v>0.04</v>
      </c>
      <c r="X6" s="151">
        <f t="shared" si="0"/>
        <v>0.04</v>
      </c>
      <c r="Y6" s="151">
        <f t="shared" si="0"/>
        <v>0.04</v>
      </c>
      <c r="Z6" s="151">
        <f t="shared" si="0"/>
        <v>0.04</v>
      </c>
      <c r="AA6" s="151">
        <f t="shared" si="0"/>
        <v>0.04</v>
      </c>
      <c r="AB6" s="151">
        <f t="shared" si="0"/>
        <v>0.04</v>
      </c>
      <c r="AC6" s="151">
        <f t="shared" si="0"/>
        <v>0.04</v>
      </c>
      <c r="AD6" s="151">
        <f t="shared" si="0"/>
        <v>0.04</v>
      </c>
      <c r="AE6" s="151">
        <f t="shared" si="0"/>
        <v>0.04</v>
      </c>
      <c r="AF6" s="151">
        <f t="shared" si="0"/>
        <v>0.04</v>
      </c>
      <c r="AG6" s="151">
        <f t="shared" si="0"/>
        <v>0.04</v>
      </c>
      <c r="AH6" s="151">
        <f t="shared" si="0"/>
        <v>0.04</v>
      </c>
      <c r="AI6" s="151">
        <f t="shared" si="0"/>
        <v>0.04</v>
      </c>
      <c r="AJ6" s="151">
        <f t="shared" si="0"/>
        <v>0.04</v>
      </c>
      <c r="AK6" s="151">
        <f t="shared" si="0"/>
        <v>0.04</v>
      </c>
      <c r="AL6" s="151">
        <f t="shared" si="0"/>
        <v>0.04</v>
      </c>
      <c r="AM6" s="151">
        <f t="shared" si="0"/>
        <v>0.04</v>
      </c>
      <c r="AN6" s="151">
        <f t="shared" si="0"/>
        <v>0.04</v>
      </c>
      <c r="AO6" s="151">
        <f t="shared" si="0"/>
        <v>0.04</v>
      </c>
      <c r="AP6" s="151">
        <f t="shared" si="0"/>
        <v>0.04</v>
      </c>
      <c r="AQ6" s="151">
        <f t="shared" si="0"/>
        <v>0.04</v>
      </c>
      <c r="AR6" s="151">
        <f t="shared" si="0"/>
        <v>0.04</v>
      </c>
      <c r="AS6" s="151">
        <f t="shared" si="0"/>
        <v>0.04</v>
      </c>
      <c r="AT6" s="151">
        <f t="shared" si="0"/>
        <v>0.04</v>
      </c>
      <c r="AU6" s="151">
        <f t="shared" si="0"/>
        <v>0.04</v>
      </c>
      <c r="AV6" s="151">
        <f t="shared" si="0"/>
        <v>0.04</v>
      </c>
      <c r="AW6" s="151">
        <f t="shared" si="0"/>
        <v>0.04</v>
      </c>
      <c r="AX6" s="151">
        <f t="shared" si="0"/>
        <v>0.04</v>
      </c>
      <c r="AY6" s="151">
        <f t="shared" si="0"/>
        <v>0.04</v>
      </c>
      <c r="AZ6" s="151">
        <f t="shared" si="0"/>
        <v>0.04</v>
      </c>
      <c r="BA6" s="151">
        <f t="shared" si="0"/>
        <v>0.04</v>
      </c>
      <c r="BB6" s="151">
        <f t="shared" si="0"/>
        <v>0.04</v>
      </c>
      <c r="BC6" s="151">
        <f t="shared" si="0"/>
        <v>0.04</v>
      </c>
      <c r="BD6" s="151">
        <f t="shared" si="0"/>
        <v>0.04</v>
      </c>
      <c r="BE6" s="151">
        <f t="shared" si="0"/>
        <v>0.04</v>
      </c>
      <c r="BF6" s="151">
        <f t="shared" si="0"/>
        <v>0.04</v>
      </c>
      <c r="BG6" s="151">
        <f t="shared" si="0"/>
        <v>0.04</v>
      </c>
      <c r="BH6" s="151">
        <f t="shared" si="0"/>
        <v>0.04</v>
      </c>
      <c r="BI6" s="151">
        <f t="shared" si="0"/>
        <v>0.04</v>
      </c>
      <c r="BJ6" s="151">
        <f t="shared" si="0"/>
        <v>0.04</v>
      </c>
      <c r="BK6" s="151">
        <f t="shared" si="0"/>
        <v>0.04</v>
      </c>
      <c r="BL6" s="151">
        <f t="shared" si="0"/>
        <v>0.04</v>
      </c>
      <c r="BM6" s="151">
        <f t="shared" si="0"/>
        <v>0.04</v>
      </c>
      <c r="BN6" s="151">
        <f t="shared" si="0"/>
        <v>0.04</v>
      </c>
      <c r="BO6" s="151">
        <f t="shared" si="0"/>
        <v>0.04</v>
      </c>
      <c r="BP6" s="151">
        <f t="shared" si="0"/>
        <v>0.04</v>
      </c>
      <c r="BQ6" s="151">
        <f t="shared" si="0"/>
        <v>0.04</v>
      </c>
      <c r="BR6" s="151">
        <f t="shared" si="0"/>
        <v>0.04</v>
      </c>
      <c r="BS6" s="151">
        <f t="shared" si="0"/>
        <v>0.04</v>
      </c>
      <c r="BT6" s="151">
        <f t="shared" si="0"/>
        <v>0.04</v>
      </c>
      <c r="BU6" s="151">
        <f t="shared" si="0"/>
        <v>0.04</v>
      </c>
      <c r="BV6" s="151">
        <f t="shared" si="0"/>
        <v>0.04</v>
      </c>
      <c r="BW6" s="151">
        <f t="shared" si="0"/>
        <v>0.04</v>
      </c>
      <c r="BX6" s="151">
        <f t="shared" si="0"/>
        <v>0.04</v>
      </c>
      <c r="BY6" s="151">
        <f t="shared" ref="BY6:DG6" si="1">BY86/BY87</f>
        <v>0.04</v>
      </c>
      <c r="BZ6" s="151">
        <f t="shared" si="1"/>
        <v>0.04</v>
      </c>
      <c r="CA6" s="151">
        <f t="shared" si="1"/>
        <v>0.04</v>
      </c>
      <c r="CB6" s="151">
        <f t="shared" si="1"/>
        <v>0.04</v>
      </c>
      <c r="CC6" s="151">
        <f t="shared" si="1"/>
        <v>0.04</v>
      </c>
      <c r="CD6" s="151">
        <f t="shared" si="1"/>
        <v>0.04</v>
      </c>
      <c r="CE6" s="151">
        <f t="shared" si="1"/>
        <v>0.04</v>
      </c>
      <c r="CF6" s="151">
        <f t="shared" si="1"/>
        <v>0.04</v>
      </c>
      <c r="CG6" s="151">
        <f t="shared" si="1"/>
        <v>0.04</v>
      </c>
      <c r="CH6" s="151">
        <f t="shared" si="1"/>
        <v>0.04</v>
      </c>
      <c r="CI6" s="151">
        <f t="shared" si="1"/>
        <v>0.04</v>
      </c>
      <c r="CJ6" s="151">
        <f t="shared" si="1"/>
        <v>0.04</v>
      </c>
      <c r="CK6" s="151">
        <f t="shared" si="1"/>
        <v>0.04</v>
      </c>
      <c r="CL6" s="151">
        <f t="shared" si="1"/>
        <v>0.04</v>
      </c>
      <c r="CM6" s="151">
        <f t="shared" si="1"/>
        <v>0.04</v>
      </c>
      <c r="CN6" s="151">
        <f t="shared" si="1"/>
        <v>0.04</v>
      </c>
      <c r="CO6" s="151">
        <f t="shared" si="1"/>
        <v>0.04</v>
      </c>
      <c r="CP6" s="151">
        <f t="shared" si="1"/>
        <v>0.04</v>
      </c>
      <c r="CQ6" s="151">
        <f t="shared" si="1"/>
        <v>0.04</v>
      </c>
      <c r="CR6" s="151">
        <f t="shared" si="1"/>
        <v>0.04</v>
      </c>
      <c r="CS6" s="151">
        <f t="shared" si="1"/>
        <v>0.04</v>
      </c>
      <c r="CT6" s="151">
        <f t="shared" si="1"/>
        <v>0.04</v>
      </c>
      <c r="CU6" s="151">
        <f t="shared" si="1"/>
        <v>0.04</v>
      </c>
      <c r="CV6" s="151">
        <f t="shared" si="1"/>
        <v>0.04</v>
      </c>
      <c r="CW6" s="151">
        <f t="shared" si="1"/>
        <v>0.04</v>
      </c>
      <c r="CX6" s="151">
        <f t="shared" si="1"/>
        <v>0.04</v>
      </c>
      <c r="CY6" s="151">
        <f t="shared" si="1"/>
        <v>0.04</v>
      </c>
      <c r="CZ6" s="151">
        <f t="shared" si="1"/>
        <v>0.04</v>
      </c>
      <c r="DA6" s="151">
        <f t="shared" si="1"/>
        <v>0.04</v>
      </c>
      <c r="DB6" s="151">
        <f t="shared" si="1"/>
        <v>0.04</v>
      </c>
      <c r="DC6" s="151">
        <f t="shared" si="1"/>
        <v>0.04</v>
      </c>
      <c r="DD6" s="151">
        <f t="shared" si="1"/>
        <v>0.04</v>
      </c>
      <c r="DE6" s="151">
        <f t="shared" si="1"/>
        <v>0.04</v>
      </c>
      <c r="DF6" s="151">
        <f t="shared" si="1"/>
        <v>0.04</v>
      </c>
      <c r="DG6" s="151">
        <f t="shared" si="1"/>
        <v>0.04</v>
      </c>
    </row>
    <row r="7" spans="1:111" ht="20.100000000000001" customHeight="1" thickBot="1">
      <c r="A7" s="1"/>
      <c r="B7" s="21"/>
      <c r="C7" s="235" t="s">
        <v>136</v>
      </c>
      <c r="D7" s="783" t="str">
        <f>Home!C7</f>
        <v>Ireland</v>
      </c>
      <c r="E7" s="783"/>
      <c r="F7" s="783"/>
      <c r="G7" s="784"/>
      <c r="H7" s="1"/>
      <c r="I7" s="1"/>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row>
    <row r="8" spans="1:111" ht="20.100000000000001" customHeight="1">
      <c r="A8" s="1"/>
      <c r="B8" s="21"/>
      <c r="C8" s="378"/>
      <c r="D8" s="724"/>
      <c r="E8" s="724"/>
      <c r="F8" s="724"/>
      <c r="G8" s="724"/>
      <c r="H8" s="1"/>
      <c r="I8" s="1"/>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row>
    <row r="9" spans="1:111" ht="30" customHeight="1">
      <c r="A9" s="1"/>
      <c r="B9" s="21"/>
      <c r="C9" s="378"/>
      <c r="D9" s="724"/>
      <c r="E9" s="724"/>
      <c r="F9" s="724"/>
      <c r="G9" s="724"/>
      <c r="H9" s="1"/>
      <c r="I9" s="1"/>
      <c r="L9" s="148"/>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row>
    <row r="10" spans="1:111" ht="20.100000000000001" customHeight="1">
      <c r="A10" s="1"/>
      <c r="B10" s="1"/>
      <c r="C10" s="7"/>
      <c r="D10" s="1"/>
      <c r="E10" s="1"/>
      <c r="F10" s="1"/>
      <c r="G10" s="1"/>
      <c r="H10" s="1"/>
      <c r="I10" s="1"/>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row>
    <row r="11" spans="1:111" ht="93" customHeight="1">
      <c r="A11" s="1"/>
      <c r="B11" s="1"/>
      <c r="C11" s="236" t="s">
        <v>45</v>
      </c>
      <c r="D11" s="65"/>
      <c r="E11" s="66"/>
      <c r="F11" s="943"/>
      <c r="G11" s="944"/>
      <c r="H11" s="22"/>
      <c r="I11" s="57"/>
      <c r="L11" s="202" t="str">
        <f>IF(AND(L6&gt;=$J$1,L6&lt;=$K$1),"NOT CERTIFIED",IF(AND(L6&gt;=$J$2,L6&lt;=$K$2),"CERTIFIED",IF(AND(L6&gt;$J$3,L6&lt;=$K$3),"SILVER",IF(AND(L6&gt;$J$4,L6&lt;=$K$4),"GOLD",IF(AND(L6&gt;$J$5,L6&lt;=$K$5),"PLATINUM")))))</f>
        <v>NOT CERTIFIED</v>
      </c>
      <c r="M11" s="202" t="str">
        <f t="shared" ref="M11:BX11" si="2">IF(AND(M6&gt;=$J$1,M6&lt;=$K$1),"NOT CERTIFIED",IF(AND(M6&gt;=$J$2,M6&lt;=$K$2),"CERTIFIED",IF(AND(M6&gt;$J$3,M6&lt;=$K$3),"SILVER",IF(AND(M6&gt;$J$4,M6&lt;=$K$4),"GOLD",IF(AND(M6&gt;$J$5,M6&lt;=$K$5),"PLATINUM")))))</f>
        <v>NOT CERTIFIED</v>
      </c>
      <c r="N11" s="202" t="str">
        <f t="shared" si="2"/>
        <v>NOT CERTIFIED</v>
      </c>
      <c r="O11" s="202" t="str">
        <f t="shared" si="2"/>
        <v>NOT CERTIFIED</v>
      </c>
      <c r="P11" s="202" t="str">
        <f t="shared" si="2"/>
        <v>NOT CERTIFIED</v>
      </c>
      <c r="Q11" s="202" t="str">
        <f t="shared" si="2"/>
        <v>NOT CERTIFIED</v>
      </c>
      <c r="R11" s="202" t="str">
        <f t="shared" si="2"/>
        <v>NOT CERTIFIED</v>
      </c>
      <c r="S11" s="202" t="str">
        <f t="shared" si="2"/>
        <v>NOT CERTIFIED</v>
      </c>
      <c r="T11" s="202" t="str">
        <f t="shared" si="2"/>
        <v>NOT CERTIFIED</v>
      </c>
      <c r="U11" s="202" t="str">
        <f t="shared" si="2"/>
        <v>NOT CERTIFIED</v>
      </c>
      <c r="V11" s="202" t="str">
        <f t="shared" si="2"/>
        <v>NOT CERTIFIED</v>
      </c>
      <c r="W11" s="202" t="str">
        <f t="shared" si="2"/>
        <v>NOT CERTIFIED</v>
      </c>
      <c r="X11" s="202" t="str">
        <f t="shared" si="2"/>
        <v>NOT CERTIFIED</v>
      </c>
      <c r="Y11" s="202" t="str">
        <f t="shared" si="2"/>
        <v>NOT CERTIFIED</v>
      </c>
      <c r="Z11" s="202" t="str">
        <f t="shared" si="2"/>
        <v>NOT CERTIFIED</v>
      </c>
      <c r="AA11" s="202" t="str">
        <f t="shared" si="2"/>
        <v>NOT CERTIFIED</v>
      </c>
      <c r="AB11" s="202" t="str">
        <f t="shared" si="2"/>
        <v>NOT CERTIFIED</v>
      </c>
      <c r="AC11" s="202" t="str">
        <f t="shared" si="2"/>
        <v>NOT CERTIFIED</v>
      </c>
      <c r="AD11" s="202" t="str">
        <f t="shared" si="2"/>
        <v>NOT CERTIFIED</v>
      </c>
      <c r="AE11" s="202" t="str">
        <f t="shared" si="2"/>
        <v>NOT CERTIFIED</v>
      </c>
      <c r="AF11" s="202" t="str">
        <f t="shared" si="2"/>
        <v>NOT CERTIFIED</v>
      </c>
      <c r="AG11" s="202" t="str">
        <f t="shared" si="2"/>
        <v>NOT CERTIFIED</v>
      </c>
      <c r="AH11" s="202" t="str">
        <f t="shared" si="2"/>
        <v>NOT CERTIFIED</v>
      </c>
      <c r="AI11" s="202" t="str">
        <f t="shared" si="2"/>
        <v>NOT CERTIFIED</v>
      </c>
      <c r="AJ11" s="202" t="str">
        <f t="shared" si="2"/>
        <v>NOT CERTIFIED</v>
      </c>
      <c r="AK11" s="202" t="str">
        <f t="shared" si="2"/>
        <v>NOT CERTIFIED</v>
      </c>
      <c r="AL11" s="202" t="str">
        <f t="shared" si="2"/>
        <v>NOT CERTIFIED</v>
      </c>
      <c r="AM11" s="202" t="str">
        <f t="shared" si="2"/>
        <v>NOT CERTIFIED</v>
      </c>
      <c r="AN11" s="202" t="str">
        <f t="shared" si="2"/>
        <v>NOT CERTIFIED</v>
      </c>
      <c r="AO11" s="202" t="str">
        <f t="shared" si="2"/>
        <v>NOT CERTIFIED</v>
      </c>
      <c r="AP11" s="202" t="str">
        <f t="shared" si="2"/>
        <v>NOT CERTIFIED</v>
      </c>
      <c r="AQ11" s="202" t="str">
        <f t="shared" si="2"/>
        <v>NOT CERTIFIED</v>
      </c>
      <c r="AR11" s="202" t="str">
        <f t="shared" si="2"/>
        <v>NOT CERTIFIED</v>
      </c>
      <c r="AS11" s="202" t="str">
        <f t="shared" si="2"/>
        <v>NOT CERTIFIED</v>
      </c>
      <c r="AT11" s="202" t="str">
        <f t="shared" si="2"/>
        <v>NOT CERTIFIED</v>
      </c>
      <c r="AU11" s="202" t="str">
        <f t="shared" si="2"/>
        <v>NOT CERTIFIED</v>
      </c>
      <c r="AV11" s="202" t="str">
        <f t="shared" si="2"/>
        <v>NOT CERTIFIED</v>
      </c>
      <c r="AW11" s="202" t="str">
        <f t="shared" si="2"/>
        <v>NOT CERTIFIED</v>
      </c>
      <c r="AX11" s="202" t="str">
        <f t="shared" si="2"/>
        <v>NOT CERTIFIED</v>
      </c>
      <c r="AY11" s="202" t="str">
        <f t="shared" si="2"/>
        <v>NOT CERTIFIED</v>
      </c>
      <c r="AZ11" s="202" t="str">
        <f t="shared" si="2"/>
        <v>NOT CERTIFIED</v>
      </c>
      <c r="BA11" s="202" t="str">
        <f t="shared" si="2"/>
        <v>NOT CERTIFIED</v>
      </c>
      <c r="BB11" s="202" t="str">
        <f t="shared" si="2"/>
        <v>NOT CERTIFIED</v>
      </c>
      <c r="BC11" s="202" t="str">
        <f t="shared" si="2"/>
        <v>NOT CERTIFIED</v>
      </c>
      <c r="BD11" s="202" t="str">
        <f t="shared" si="2"/>
        <v>NOT CERTIFIED</v>
      </c>
      <c r="BE11" s="202" t="str">
        <f>IF(AND(BE6&gt;=$J$1,BE6&lt;=$K$1),"NOT CERTIFIED",IF(AND(BE6&gt;=$J$2,BE6&lt;=$K$2),"CERTIFIED",IF(AND(BE6&gt;$J$3,BE6&lt;=$K$3),"SILVER",IF(AND(BE6&gt;$J$4,BE6&lt;=$K$4),"GOLD",IF(AND(BE6&gt;$J$5,BE6&lt;=$K$5),"PLATINUM")))))</f>
        <v>NOT CERTIFIED</v>
      </c>
      <c r="BF11" s="202" t="str">
        <f t="shared" si="2"/>
        <v>NOT CERTIFIED</v>
      </c>
      <c r="BG11" s="202" t="str">
        <f t="shared" si="2"/>
        <v>NOT CERTIFIED</v>
      </c>
      <c r="BH11" s="202" t="str">
        <f t="shared" si="2"/>
        <v>NOT CERTIFIED</v>
      </c>
      <c r="BI11" s="202" t="str">
        <f t="shared" si="2"/>
        <v>NOT CERTIFIED</v>
      </c>
      <c r="BJ11" s="202" t="str">
        <f t="shared" si="2"/>
        <v>NOT CERTIFIED</v>
      </c>
      <c r="BK11" s="202" t="str">
        <f t="shared" si="2"/>
        <v>NOT CERTIFIED</v>
      </c>
      <c r="BL11" s="202" t="str">
        <f t="shared" si="2"/>
        <v>NOT CERTIFIED</v>
      </c>
      <c r="BM11" s="202" t="str">
        <f t="shared" si="2"/>
        <v>NOT CERTIFIED</v>
      </c>
      <c r="BN11" s="202" t="str">
        <f t="shared" si="2"/>
        <v>NOT CERTIFIED</v>
      </c>
      <c r="BO11" s="202" t="str">
        <f t="shared" si="2"/>
        <v>NOT CERTIFIED</v>
      </c>
      <c r="BP11" s="202" t="str">
        <f t="shared" si="2"/>
        <v>NOT CERTIFIED</v>
      </c>
      <c r="BQ11" s="202" t="str">
        <f t="shared" si="2"/>
        <v>NOT CERTIFIED</v>
      </c>
      <c r="BR11" s="202" t="str">
        <f t="shared" si="2"/>
        <v>NOT CERTIFIED</v>
      </c>
      <c r="BS11" s="202" t="str">
        <f t="shared" si="2"/>
        <v>NOT CERTIFIED</v>
      </c>
      <c r="BT11" s="202" t="str">
        <f t="shared" si="2"/>
        <v>NOT CERTIFIED</v>
      </c>
      <c r="BU11" s="202" t="str">
        <f t="shared" si="2"/>
        <v>NOT CERTIFIED</v>
      </c>
      <c r="BV11" s="202" t="str">
        <f t="shared" si="2"/>
        <v>NOT CERTIFIED</v>
      </c>
      <c r="BW11" s="202" t="str">
        <f t="shared" si="2"/>
        <v>NOT CERTIFIED</v>
      </c>
      <c r="BX11" s="202" t="str">
        <f t="shared" si="2"/>
        <v>NOT CERTIFIED</v>
      </c>
      <c r="BY11" s="202" t="str">
        <f t="shared" ref="BY11:CA11" si="3">IF(AND(BY6&gt;=$J$1,BY6&lt;=$K$1),"NOT CERTIFIED",IF(AND(BY6&gt;=$J$2,BY6&lt;=$K$2),"CERTIFIED",IF(AND(BY6&gt;$J$3,BY6&lt;=$K$3),"SILVER",IF(AND(BY6&gt;$J$4,BY6&lt;=$K$4),"GOLD",IF(AND(BY6&gt;$J$5,BY6&lt;=$K$5),"PLATINUM")))))</f>
        <v>NOT CERTIFIED</v>
      </c>
      <c r="BZ11" s="202" t="str">
        <f t="shared" si="3"/>
        <v>NOT CERTIFIED</v>
      </c>
      <c r="CA11" s="202" t="str">
        <f t="shared" si="3"/>
        <v>NOT CERTIFIED</v>
      </c>
      <c r="CB11" s="202" t="str">
        <f>IF(AND(CB6&gt;=$J$1,CB6&lt;=$K$1),"NOT CERTIFIED",IF(AND(CB6&gt;=$J$2,CB6&lt;=$K$2),"CERTIFIED",IF(AND(CB6&gt;$J$3,CB6&lt;=$K$3),"SILVER",IF(AND(CB6&gt;$J$4,CB6&lt;=$K$4),"GOLD",IF(AND(CB6&gt;$J$5,CB6&lt;=$K$5),"PLATINUM")))))</f>
        <v>NOT CERTIFIED</v>
      </c>
      <c r="CC11" s="202" t="str">
        <f t="shared" ref="CC11:CW11" si="4">IF(AND(CC6&gt;=$J$1,CC6&lt;=$K$1),"NOT CERTIFIED",IF(AND(CC6&gt;=$J$2,CC6&lt;=$K$2),"CERTIFIED",IF(AND(CC6&gt;$J$3,CC6&lt;=$K$3),"SILVER",IF(AND(CC6&gt;$J$4,CC6&lt;=$K$4),"GOLD",IF(AND(CC6&gt;$J$5,CC6&lt;=$K$5),"PLATINUM")))))</f>
        <v>NOT CERTIFIED</v>
      </c>
      <c r="CD11" s="202" t="str">
        <f t="shared" si="4"/>
        <v>NOT CERTIFIED</v>
      </c>
      <c r="CE11" s="202" t="str">
        <f t="shared" si="4"/>
        <v>NOT CERTIFIED</v>
      </c>
      <c r="CF11" s="202" t="str">
        <f t="shared" si="4"/>
        <v>NOT CERTIFIED</v>
      </c>
      <c r="CG11" s="202" t="str">
        <f t="shared" si="4"/>
        <v>NOT CERTIFIED</v>
      </c>
      <c r="CH11" s="202" t="str">
        <f t="shared" si="4"/>
        <v>NOT CERTIFIED</v>
      </c>
      <c r="CI11" s="202" t="str">
        <f t="shared" si="4"/>
        <v>NOT CERTIFIED</v>
      </c>
      <c r="CJ11" s="202" t="str">
        <f t="shared" si="4"/>
        <v>NOT CERTIFIED</v>
      </c>
      <c r="CK11" s="202" t="str">
        <f t="shared" si="4"/>
        <v>NOT CERTIFIED</v>
      </c>
      <c r="CL11" s="202" t="str">
        <f t="shared" si="4"/>
        <v>NOT CERTIFIED</v>
      </c>
      <c r="CM11" s="202" t="str">
        <f t="shared" si="4"/>
        <v>NOT CERTIFIED</v>
      </c>
      <c r="CN11" s="202" t="str">
        <f t="shared" si="4"/>
        <v>NOT CERTIFIED</v>
      </c>
      <c r="CO11" s="202" t="str">
        <f t="shared" si="4"/>
        <v>NOT CERTIFIED</v>
      </c>
      <c r="CP11" s="202" t="str">
        <f t="shared" si="4"/>
        <v>NOT CERTIFIED</v>
      </c>
      <c r="CQ11" s="202" t="str">
        <f t="shared" si="4"/>
        <v>NOT CERTIFIED</v>
      </c>
      <c r="CR11" s="202" t="str">
        <f t="shared" si="4"/>
        <v>NOT CERTIFIED</v>
      </c>
      <c r="CS11" s="202" t="str">
        <f t="shared" si="4"/>
        <v>NOT CERTIFIED</v>
      </c>
      <c r="CT11" s="202" t="str">
        <f t="shared" si="4"/>
        <v>NOT CERTIFIED</v>
      </c>
      <c r="CU11" s="202" t="str">
        <f t="shared" si="4"/>
        <v>NOT CERTIFIED</v>
      </c>
      <c r="CV11" s="202" t="str">
        <f t="shared" si="4"/>
        <v>NOT CERTIFIED</v>
      </c>
      <c r="CW11" s="202" t="str">
        <f t="shared" si="4"/>
        <v>NOT CERTIFIED</v>
      </c>
      <c r="CX11" s="202" t="str">
        <f>IF(AND(CX6&gt;=$J$1,CX6&lt;=$K$1),"NOT CERTIFIED",IF(AND(CX6&gt;=$J$2,CX6&lt;=$K$2),"CERTIFIED",IF(AND(CX6&gt;$J$3,CX6&lt;=$K$3),"SILVER",IF(AND(CX6&gt;$J$4,CX6&lt;=$K$4),"GOLD",IF(AND(CX6&gt;$J$5,CX6&lt;=$K$5),"PLATINUM")))))</f>
        <v>NOT CERTIFIED</v>
      </c>
      <c r="CY11" s="202" t="str">
        <f t="shared" ref="CY11:DG11" si="5">IF(AND(CY6&gt;=$J$1,CY6&lt;=$K$1),"NOT CERTIFIED",IF(AND(CY6&gt;=$J$2,CY6&lt;=$K$2),"CERTIFIED",IF(AND(CY6&gt;$J$3,CY6&lt;=$K$3),"SILVER",IF(AND(CY6&gt;$J$4,CY6&lt;=$K$4),"GOLD",IF(AND(CY6&gt;$J$5,CY6&lt;=$K$5),"PLATINUM")))))</f>
        <v>NOT CERTIFIED</v>
      </c>
      <c r="CZ11" s="202" t="str">
        <f t="shared" si="5"/>
        <v>NOT CERTIFIED</v>
      </c>
      <c r="DA11" s="202" t="str">
        <f t="shared" si="5"/>
        <v>NOT CERTIFIED</v>
      </c>
      <c r="DB11" s="202" t="str">
        <f t="shared" si="5"/>
        <v>NOT CERTIFIED</v>
      </c>
      <c r="DC11" s="202" t="str">
        <f t="shared" si="5"/>
        <v>NOT CERTIFIED</v>
      </c>
      <c r="DD11" s="202" t="str">
        <f t="shared" si="5"/>
        <v>NOT CERTIFIED</v>
      </c>
      <c r="DE11" s="202" t="str">
        <f t="shared" si="5"/>
        <v>NOT CERTIFIED</v>
      </c>
      <c r="DF11" s="202" t="str">
        <f t="shared" si="5"/>
        <v>NOT CERTIFIED</v>
      </c>
      <c r="DG11" s="202" t="str">
        <f t="shared" si="5"/>
        <v>NOT CERTIFIED</v>
      </c>
    </row>
    <row r="12" spans="1:111" ht="9.75" customHeight="1">
      <c r="A12" s="1"/>
      <c r="B12" s="1"/>
      <c r="C12" s="7"/>
      <c r="D12" s="1"/>
      <c r="E12" s="22"/>
      <c r="F12" s="23"/>
      <c r="G12" s="1"/>
      <c r="H12" s="1"/>
      <c r="I12" s="1"/>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row>
    <row r="13" spans="1:111" ht="30" hidden="1" customHeight="1">
      <c r="A13" s="1"/>
      <c r="B13" s="24"/>
      <c r="C13" s="241" t="s">
        <v>81</v>
      </c>
      <c r="D13" s="242" t="s">
        <v>43</v>
      </c>
      <c r="E13" s="243"/>
      <c r="F13" s="242" t="s">
        <v>44</v>
      </c>
      <c r="G13" s="244"/>
      <c r="H13" s="1"/>
      <c r="I13" s="1"/>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row>
    <row r="14" spans="1:111" ht="20.100000000000001" hidden="1" customHeight="1">
      <c r="A14" s="1"/>
      <c r="B14" s="946" t="s">
        <v>235</v>
      </c>
      <c r="C14" s="25" t="str">
        <f>Weighting!C10</f>
        <v>EN 1.0</v>
      </c>
      <c r="D14" s="942" t="str">
        <f>Weighting!D10</f>
        <v>LAND USE</v>
      </c>
      <c r="E14" s="942"/>
      <c r="F14" s="938">
        <f>((Environment!F131)/10)+Environment!I151</f>
        <v>0</v>
      </c>
      <c r="G14" s="26"/>
      <c r="H14" s="1"/>
      <c r="I14" s="1"/>
      <c r="L14" s="938">
        <f>L30/Weighting!$F$27</f>
        <v>9.7560975609756101E-2</v>
      </c>
      <c r="M14" s="938">
        <f>M30/Weighting!$F$27</f>
        <v>9.7560975609756101E-2</v>
      </c>
      <c r="N14" s="938">
        <f>N30/Weighting!$F$27</f>
        <v>9.7560975609756101E-2</v>
      </c>
      <c r="O14" s="938">
        <f>O30/Weighting!$F$27</f>
        <v>9.7560975609756101E-2</v>
      </c>
      <c r="P14" s="938">
        <f>P30/Weighting!$F$27</f>
        <v>9.7560975609756101E-2</v>
      </c>
      <c r="Q14" s="938">
        <f>Q30/Weighting!$F$27</f>
        <v>9.7560975609756101E-2</v>
      </c>
      <c r="R14" s="938">
        <f>R30/Weighting!$F$27</f>
        <v>9.7560975609756101E-2</v>
      </c>
      <c r="S14" s="938">
        <f>S30/Weighting!$F$27</f>
        <v>9.7560975609756101E-2</v>
      </c>
      <c r="T14" s="938">
        <f>T30/Weighting!$F$27</f>
        <v>9.7560975609756101E-2</v>
      </c>
      <c r="U14" s="938">
        <f>U30/Weighting!$F$27</f>
        <v>9.7560975609756101E-2</v>
      </c>
      <c r="V14" s="938">
        <f>V30/Weighting!$F$27</f>
        <v>9.7560975609756101E-2</v>
      </c>
      <c r="W14" s="938">
        <f>W30/Weighting!$F$27</f>
        <v>9.7560975609756101E-2</v>
      </c>
      <c r="X14" s="938">
        <f>X30/Weighting!$F$27</f>
        <v>9.7560975609756101E-2</v>
      </c>
      <c r="Y14" s="938">
        <f>Y30/Weighting!$F$27</f>
        <v>9.7560975609756101E-2</v>
      </c>
      <c r="Z14" s="938">
        <f>Z30/Weighting!$F$27</f>
        <v>9.7560975609756101E-2</v>
      </c>
      <c r="AA14" s="938">
        <f>AA30/Weighting!$F$27</f>
        <v>9.7560975609756101E-2</v>
      </c>
      <c r="AB14" s="938">
        <f>AB30/Weighting!$F$27</f>
        <v>9.7560975609756101E-2</v>
      </c>
      <c r="AC14" s="938">
        <f>AC30/Weighting!$F$27</f>
        <v>9.7560975609756101E-2</v>
      </c>
      <c r="AD14" s="938">
        <f>AD30/Weighting!$F$27</f>
        <v>9.7560975609756101E-2</v>
      </c>
      <c r="AE14" s="938">
        <f>AE30/Weighting!$F$27</f>
        <v>9.7560975609756101E-2</v>
      </c>
      <c r="AF14" s="938">
        <f>AF30/Weighting!$F$27</f>
        <v>9.7560975609756101E-2</v>
      </c>
      <c r="AG14" s="938">
        <f>AG30/Weighting!$F$27</f>
        <v>9.7560975609756101E-2</v>
      </c>
      <c r="AH14" s="938">
        <f>AH30/Weighting!$F$27</f>
        <v>9.7560975609756101E-2</v>
      </c>
      <c r="AI14" s="938">
        <f>AI30/Weighting!$F$27</f>
        <v>9.7560975609756101E-2</v>
      </c>
      <c r="AJ14" s="938">
        <f>AJ30/Weighting!$F$27</f>
        <v>9.7560975609756101E-2</v>
      </c>
      <c r="AK14" s="938">
        <f>AK30/Weighting!$F$27</f>
        <v>9.7560975609756101E-2</v>
      </c>
      <c r="AL14" s="938">
        <f>AL30/Weighting!$F$27</f>
        <v>9.7560975609756101E-2</v>
      </c>
      <c r="AM14" s="938">
        <f>AM30/Weighting!$F$27</f>
        <v>9.7560975609756101E-2</v>
      </c>
      <c r="AN14" s="938">
        <f>AN30/Weighting!$F$27</f>
        <v>9.7560975609756101E-2</v>
      </c>
      <c r="AO14" s="938">
        <f>AO30/Weighting!$F$27</f>
        <v>9.7560975609756101E-2</v>
      </c>
      <c r="AP14" s="938">
        <f>AP30/Weighting!$F$27</f>
        <v>9.7560975609756101E-2</v>
      </c>
      <c r="AQ14" s="938">
        <f>AQ30/Weighting!$F$27</f>
        <v>9.7560975609756101E-2</v>
      </c>
      <c r="AR14" s="938">
        <f>AR30/Weighting!$F$27</f>
        <v>9.7560975609756101E-2</v>
      </c>
      <c r="AS14" s="938">
        <f>AS30/Weighting!$F$27</f>
        <v>9.7560975609756101E-2</v>
      </c>
      <c r="AT14" s="938">
        <f>AT30/Weighting!$F$27</f>
        <v>9.7560975609756101E-2</v>
      </c>
      <c r="AU14" s="938">
        <f>AU30/Weighting!$F$27</f>
        <v>9.7560975609756101E-2</v>
      </c>
      <c r="AV14" s="938">
        <f>AV30/Weighting!$F$27</f>
        <v>9.7560975609756101E-2</v>
      </c>
      <c r="AW14" s="938">
        <f>AW30/Weighting!$F$27</f>
        <v>9.7560975609756101E-2</v>
      </c>
      <c r="AX14" s="938">
        <f>AX30/Weighting!$F$27</f>
        <v>9.7560975609756101E-2</v>
      </c>
      <c r="AY14" s="938">
        <f>AY30/Weighting!$F$27</f>
        <v>9.7560975609756101E-2</v>
      </c>
      <c r="AZ14" s="938">
        <f>AZ30/Weighting!$F$27</f>
        <v>9.7560975609756101E-2</v>
      </c>
      <c r="BA14" s="938">
        <f>BA30/Weighting!$F$27</f>
        <v>9.7560975609756101E-2</v>
      </c>
      <c r="BB14" s="938">
        <f>BB30/Weighting!$F$27</f>
        <v>9.7560975609756101E-2</v>
      </c>
      <c r="BC14" s="938">
        <f>BC30/Weighting!$F$27</f>
        <v>9.7560975609756101E-2</v>
      </c>
      <c r="BD14" s="938">
        <f>BD30/Weighting!$F$27</f>
        <v>9.7560975609756101E-2</v>
      </c>
      <c r="BE14" s="938">
        <f>BE30/Weighting!$F$27</f>
        <v>9.7560975609756101E-2</v>
      </c>
      <c r="BF14" s="938">
        <f>BF30/Weighting!$F$27</f>
        <v>9.7560975609756101E-2</v>
      </c>
      <c r="BG14" s="938">
        <f>BG30/Weighting!$F$27</f>
        <v>9.7560975609756101E-2</v>
      </c>
      <c r="BH14" s="938">
        <f>BH30/Weighting!$F$27</f>
        <v>9.7560975609756101E-2</v>
      </c>
      <c r="BI14" s="938">
        <f>BI30/Weighting!$F$27</f>
        <v>9.7560975609756101E-2</v>
      </c>
      <c r="BJ14" s="938">
        <f>BJ30/Weighting!$F$27</f>
        <v>9.7560975609756101E-2</v>
      </c>
      <c r="BK14" s="938">
        <f>BK30/Weighting!$F$27</f>
        <v>9.7560975609756101E-2</v>
      </c>
      <c r="BL14" s="938">
        <f>BL30/Weighting!$F$27</f>
        <v>9.7560975609756101E-2</v>
      </c>
      <c r="BM14" s="938">
        <f>BM30/Weighting!$F$27</f>
        <v>9.7560975609756101E-2</v>
      </c>
      <c r="BN14" s="938">
        <f>BN30/Weighting!$F$27</f>
        <v>9.7560975609756101E-2</v>
      </c>
      <c r="BO14" s="938">
        <f>BO30/Weighting!$F$27</f>
        <v>9.7560975609756101E-2</v>
      </c>
      <c r="BP14" s="938">
        <f>BP30/Weighting!$F$27</f>
        <v>9.7560975609756101E-2</v>
      </c>
      <c r="BQ14" s="938">
        <f>BQ30/Weighting!$F$27</f>
        <v>9.7560975609756101E-2</v>
      </c>
      <c r="BR14" s="938">
        <f>BR30/Weighting!$F$27</f>
        <v>9.7560975609756101E-2</v>
      </c>
      <c r="BS14" s="938">
        <f>BS30/Weighting!$F$27</f>
        <v>9.7560975609756101E-2</v>
      </c>
      <c r="BT14" s="938">
        <f>BT30/Weighting!$F$27</f>
        <v>9.7560975609756101E-2</v>
      </c>
      <c r="BU14" s="938">
        <f>BU30/Weighting!$F$27</f>
        <v>9.7560975609756101E-2</v>
      </c>
      <c r="BV14" s="938">
        <f>BV30/Weighting!$F$27</f>
        <v>9.7560975609756101E-2</v>
      </c>
      <c r="BW14" s="938">
        <f>BW30/Weighting!$F$27</f>
        <v>9.7560975609756101E-2</v>
      </c>
      <c r="BX14" s="938">
        <f>BX30/Weighting!$F$27</f>
        <v>9.7560975609756101E-2</v>
      </c>
      <c r="BY14" s="938">
        <f>BY30/Weighting!$F$27</f>
        <v>9.7560975609756101E-2</v>
      </c>
      <c r="BZ14" s="938">
        <f>BZ30/Weighting!$F$27</f>
        <v>9.7560975609756101E-2</v>
      </c>
      <c r="CA14" s="938">
        <f>CA30/Weighting!$F$27</f>
        <v>9.7560975609756101E-2</v>
      </c>
      <c r="CB14" s="938">
        <f>CB30/Weighting!$F$27</f>
        <v>9.7560975609756101E-2</v>
      </c>
      <c r="CC14" s="938">
        <f>CC30/Weighting!$F$27</f>
        <v>9.7560975609756101E-2</v>
      </c>
      <c r="CD14" s="938">
        <f>CD30/Weighting!$F$27</f>
        <v>9.7560975609756101E-2</v>
      </c>
      <c r="CE14" s="938">
        <f>CE30/Weighting!$F$27</f>
        <v>9.7560975609756101E-2</v>
      </c>
      <c r="CF14" s="938">
        <f>CF30/Weighting!$F$27</f>
        <v>9.7560975609756101E-2</v>
      </c>
      <c r="CG14" s="938">
        <f>CG30/Weighting!$F$27</f>
        <v>9.7560975609756101E-2</v>
      </c>
      <c r="CH14" s="938">
        <f>CH30/Weighting!$F$27</f>
        <v>9.7560975609756101E-2</v>
      </c>
      <c r="CI14" s="938">
        <f>CI30/Weighting!$F$27</f>
        <v>9.7560975609756101E-2</v>
      </c>
      <c r="CJ14" s="938">
        <f>CJ30/Weighting!$F$27</f>
        <v>9.7560975609756101E-2</v>
      </c>
      <c r="CK14" s="938">
        <f>CK30/Weighting!$F$27</f>
        <v>9.7560975609756101E-2</v>
      </c>
      <c r="CL14" s="938">
        <f>CL30/Weighting!$F$27</f>
        <v>9.7560975609756101E-2</v>
      </c>
      <c r="CM14" s="938">
        <f>CM30/Weighting!$F$27</f>
        <v>9.7560975609756101E-2</v>
      </c>
      <c r="CN14" s="938">
        <f>CN30/Weighting!$F$27</f>
        <v>9.7560975609756101E-2</v>
      </c>
      <c r="CO14" s="938">
        <f>CO30/Weighting!$F$27</f>
        <v>9.7560975609756101E-2</v>
      </c>
      <c r="CP14" s="938">
        <f>CP30/Weighting!$F$27</f>
        <v>9.7560975609756101E-2</v>
      </c>
      <c r="CQ14" s="938">
        <f>CQ30/Weighting!$F$27</f>
        <v>9.7560975609756101E-2</v>
      </c>
      <c r="CR14" s="938">
        <f>CR30/Weighting!$F$27</f>
        <v>9.7560975609756101E-2</v>
      </c>
      <c r="CS14" s="938">
        <f>CS30/Weighting!$F$27</f>
        <v>9.7560975609756101E-2</v>
      </c>
      <c r="CT14" s="938">
        <f>CT30/Weighting!$F$27</f>
        <v>9.7560975609756101E-2</v>
      </c>
      <c r="CU14" s="938">
        <f>CU30/Weighting!$F$27</f>
        <v>9.7560975609756101E-2</v>
      </c>
      <c r="CV14" s="938">
        <f>CV30/Weighting!$F$27</f>
        <v>9.7560975609756101E-2</v>
      </c>
      <c r="CW14" s="938">
        <f>CW30/Weighting!$F$27</f>
        <v>9.7560975609756101E-2</v>
      </c>
      <c r="CX14" s="938">
        <f>CX30/Weighting!$F$27</f>
        <v>9.7560975609756101E-2</v>
      </c>
      <c r="CY14" s="938">
        <f>CY30/Weighting!$F$27</f>
        <v>9.7560975609756101E-2</v>
      </c>
      <c r="CZ14" s="938">
        <f>CZ30/Weighting!$F$27</f>
        <v>9.7560975609756101E-2</v>
      </c>
      <c r="DA14" s="938">
        <f>DA30/Weighting!$F$27</f>
        <v>9.7560975609756101E-2</v>
      </c>
      <c r="DB14" s="938">
        <f>DB30/Weighting!$F$27</f>
        <v>9.7560975609756101E-2</v>
      </c>
      <c r="DC14" s="938">
        <f>DC30/Weighting!$F$27</f>
        <v>9.7560975609756101E-2</v>
      </c>
      <c r="DD14" s="938">
        <f>DD30/Weighting!$F$27</f>
        <v>9.7560975609756101E-2</v>
      </c>
      <c r="DE14" s="938">
        <f>DE30/Weighting!$F$27</f>
        <v>9.7560975609756101E-2</v>
      </c>
      <c r="DF14" s="938">
        <f>DF30/Weighting!$F$27</f>
        <v>9.7560975609756101E-2</v>
      </c>
      <c r="DG14" s="938">
        <f>DG30/Weighting!$F$27</f>
        <v>9.7560975609756101E-2</v>
      </c>
    </row>
    <row r="15" spans="1:111" ht="20.100000000000001" hidden="1" customHeight="1">
      <c r="A15" s="1"/>
      <c r="B15" s="946"/>
      <c r="C15" s="25" t="str">
        <f>Weighting!C11</f>
        <v>EN 2.0</v>
      </c>
      <c r="D15" s="942" t="str">
        <f>Weighting!D11</f>
        <v>RESIDENTIAL DENSITY</v>
      </c>
      <c r="E15" s="942"/>
      <c r="F15" s="938"/>
      <c r="G15" s="26"/>
      <c r="H15" s="1"/>
      <c r="I15" s="1"/>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8"/>
      <c r="AY15" s="938"/>
      <c r="AZ15" s="938"/>
      <c r="BA15" s="938"/>
      <c r="BB15" s="938"/>
      <c r="BC15" s="938"/>
      <c r="BD15" s="938"/>
      <c r="BE15" s="938"/>
      <c r="BF15" s="938"/>
      <c r="BG15" s="938"/>
      <c r="BH15" s="938"/>
      <c r="BI15" s="938"/>
      <c r="BJ15" s="938"/>
      <c r="BK15" s="938"/>
      <c r="BL15" s="938"/>
      <c r="BM15" s="938"/>
      <c r="BN15" s="938"/>
      <c r="BO15" s="938"/>
      <c r="BP15" s="938"/>
      <c r="BQ15" s="938"/>
      <c r="BR15" s="938"/>
      <c r="BS15" s="938"/>
      <c r="BT15" s="938"/>
      <c r="BU15" s="938"/>
      <c r="BV15" s="938"/>
      <c r="BW15" s="938"/>
      <c r="BX15" s="938"/>
      <c r="BY15" s="938"/>
      <c r="BZ15" s="938"/>
      <c r="CA15" s="938"/>
      <c r="CB15" s="938"/>
      <c r="CC15" s="938"/>
      <c r="CD15" s="938"/>
      <c r="CE15" s="938"/>
      <c r="CF15" s="938"/>
      <c r="CG15" s="938"/>
      <c r="CH15" s="938"/>
      <c r="CI15" s="938"/>
      <c r="CJ15" s="938"/>
      <c r="CK15" s="938"/>
      <c r="CL15" s="938"/>
      <c r="CM15" s="938"/>
      <c r="CN15" s="938"/>
      <c r="CO15" s="938"/>
      <c r="CP15" s="938"/>
      <c r="CQ15" s="938"/>
      <c r="CR15" s="938"/>
      <c r="CS15" s="938"/>
      <c r="CT15" s="938"/>
      <c r="CU15" s="938"/>
      <c r="CV15" s="938"/>
      <c r="CW15" s="938"/>
      <c r="CX15" s="938"/>
      <c r="CY15" s="938"/>
      <c r="CZ15" s="938"/>
      <c r="DA15" s="938"/>
      <c r="DB15" s="938"/>
      <c r="DC15" s="938"/>
      <c r="DD15" s="938"/>
      <c r="DE15" s="938"/>
      <c r="DF15" s="938"/>
      <c r="DG15" s="938"/>
    </row>
    <row r="16" spans="1:111" ht="20.100000000000001" hidden="1" customHeight="1">
      <c r="A16" s="1"/>
      <c r="B16" s="946"/>
      <c r="C16" s="25" t="str">
        <f>Weighting!C12</f>
        <v>EN 3.0</v>
      </c>
      <c r="D16" s="942" t="str">
        <f>Weighting!D12</f>
        <v>SURFACE WATER RUN-OFF</v>
      </c>
      <c r="E16" s="942"/>
      <c r="F16" s="938"/>
      <c r="G16" s="26"/>
      <c r="H16" s="1"/>
      <c r="I16" s="1"/>
      <c r="L16" s="938"/>
      <c r="M16" s="938"/>
      <c r="N16" s="938"/>
      <c r="O16" s="938"/>
      <c r="P16" s="938"/>
      <c r="Q16" s="938"/>
      <c r="R16" s="938"/>
      <c r="S16" s="938"/>
      <c r="T16" s="938"/>
      <c r="U16" s="938"/>
      <c r="V16" s="938"/>
      <c r="W16" s="938"/>
      <c r="X16" s="938"/>
      <c r="Y16" s="938"/>
      <c r="Z16" s="938"/>
      <c r="AA16" s="938"/>
      <c r="AB16" s="938"/>
      <c r="AC16" s="938"/>
      <c r="AD16" s="938"/>
      <c r="AE16" s="938"/>
      <c r="AF16" s="938"/>
      <c r="AG16" s="938"/>
      <c r="AH16" s="938"/>
      <c r="AI16" s="938"/>
      <c r="AJ16" s="938"/>
      <c r="AK16" s="938"/>
      <c r="AL16" s="938"/>
      <c r="AM16" s="938"/>
      <c r="AN16" s="938"/>
      <c r="AO16" s="938"/>
      <c r="AP16" s="938"/>
      <c r="AQ16" s="938"/>
      <c r="AR16" s="938"/>
      <c r="AS16" s="938"/>
      <c r="AT16" s="938"/>
      <c r="AU16" s="938"/>
      <c r="AV16" s="938"/>
      <c r="AW16" s="938"/>
      <c r="AX16" s="938"/>
      <c r="AY16" s="938"/>
      <c r="AZ16" s="938"/>
      <c r="BA16" s="938"/>
      <c r="BB16" s="938"/>
      <c r="BC16" s="938"/>
      <c r="BD16" s="938"/>
      <c r="BE16" s="938"/>
      <c r="BF16" s="938"/>
      <c r="BG16" s="938"/>
      <c r="BH16" s="938"/>
      <c r="BI16" s="938"/>
      <c r="BJ16" s="938"/>
      <c r="BK16" s="938"/>
      <c r="BL16" s="938"/>
      <c r="BM16" s="938"/>
      <c r="BN16" s="938"/>
      <c r="BO16" s="938"/>
      <c r="BP16" s="938"/>
      <c r="BQ16" s="938"/>
      <c r="BR16" s="938"/>
      <c r="BS16" s="938"/>
      <c r="BT16" s="938"/>
      <c r="BU16" s="938"/>
      <c r="BV16" s="938"/>
      <c r="BW16" s="938"/>
      <c r="BX16" s="938"/>
      <c r="BY16" s="938"/>
      <c r="BZ16" s="938"/>
      <c r="CA16" s="938"/>
      <c r="CB16" s="938"/>
      <c r="CC16" s="938"/>
      <c r="CD16" s="938"/>
      <c r="CE16" s="938"/>
      <c r="CF16" s="938"/>
      <c r="CG16" s="938"/>
      <c r="CH16" s="938"/>
      <c r="CI16" s="938"/>
      <c r="CJ16" s="938"/>
      <c r="CK16" s="938"/>
      <c r="CL16" s="938"/>
      <c r="CM16" s="938"/>
      <c r="CN16" s="938"/>
      <c r="CO16" s="938"/>
      <c r="CP16" s="938"/>
      <c r="CQ16" s="938"/>
      <c r="CR16" s="938"/>
      <c r="CS16" s="938"/>
      <c r="CT16" s="938"/>
      <c r="CU16" s="938"/>
      <c r="CV16" s="938"/>
      <c r="CW16" s="938"/>
      <c r="CX16" s="938"/>
      <c r="CY16" s="938"/>
      <c r="CZ16" s="938"/>
      <c r="DA16" s="938"/>
      <c r="DB16" s="938"/>
      <c r="DC16" s="938"/>
      <c r="DD16" s="938"/>
      <c r="DE16" s="938"/>
      <c r="DF16" s="938"/>
      <c r="DG16" s="938"/>
    </row>
    <row r="17" spans="1:112" ht="20.100000000000001" hidden="1" customHeight="1">
      <c r="A17" s="1"/>
      <c r="B17" s="946"/>
      <c r="C17" s="25" t="str">
        <f>Weighting!C13</f>
        <v>EN 4.0</v>
      </c>
      <c r="D17" s="942">
        <f>Weighting!D13</f>
        <v>0</v>
      </c>
      <c r="E17" s="942"/>
      <c r="F17" s="938"/>
      <c r="G17" s="26"/>
      <c r="H17" s="1"/>
      <c r="I17" s="1"/>
      <c r="L17" s="938"/>
      <c r="M17" s="938"/>
      <c r="N17" s="938"/>
      <c r="O17" s="938"/>
      <c r="P17" s="938"/>
      <c r="Q17" s="938"/>
      <c r="R17" s="938"/>
      <c r="S17" s="938"/>
      <c r="T17" s="938"/>
      <c r="U17" s="938"/>
      <c r="V17" s="938"/>
      <c r="W17" s="938"/>
      <c r="X17" s="938"/>
      <c r="Y17" s="938"/>
      <c r="Z17" s="938"/>
      <c r="AA17" s="938"/>
      <c r="AB17" s="938"/>
      <c r="AC17" s="938"/>
      <c r="AD17" s="938"/>
      <c r="AE17" s="938"/>
      <c r="AF17" s="938"/>
      <c r="AG17" s="938"/>
      <c r="AH17" s="938"/>
      <c r="AI17" s="938"/>
      <c r="AJ17" s="938"/>
      <c r="AK17" s="938"/>
      <c r="AL17" s="938"/>
      <c r="AM17" s="938"/>
      <c r="AN17" s="938"/>
      <c r="AO17" s="938"/>
      <c r="AP17" s="938"/>
      <c r="AQ17" s="938"/>
      <c r="AR17" s="938"/>
      <c r="AS17" s="938"/>
      <c r="AT17" s="938"/>
      <c r="AU17" s="938"/>
      <c r="AV17" s="938"/>
      <c r="AW17" s="938"/>
      <c r="AX17" s="938"/>
      <c r="AY17" s="938"/>
      <c r="AZ17" s="938"/>
      <c r="BA17" s="938"/>
      <c r="BB17" s="938"/>
      <c r="BC17" s="938"/>
      <c r="BD17" s="938"/>
      <c r="BE17" s="938"/>
      <c r="BF17" s="938"/>
      <c r="BG17" s="938"/>
      <c r="BH17" s="938"/>
      <c r="BI17" s="938"/>
      <c r="BJ17" s="938"/>
      <c r="BK17" s="938"/>
      <c r="BL17" s="938"/>
      <c r="BM17" s="938"/>
      <c r="BN17" s="938"/>
      <c r="BO17" s="938"/>
      <c r="BP17" s="938"/>
      <c r="BQ17" s="938"/>
      <c r="BR17" s="938"/>
      <c r="BS17" s="938"/>
      <c r="BT17" s="938"/>
      <c r="BU17" s="938"/>
      <c r="BV17" s="938"/>
      <c r="BW17" s="938"/>
      <c r="BX17" s="938"/>
      <c r="BY17" s="938"/>
      <c r="BZ17" s="938"/>
      <c r="CA17" s="938"/>
      <c r="CB17" s="938"/>
      <c r="CC17" s="938"/>
      <c r="CD17" s="938"/>
      <c r="CE17" s="938"/>
      <c r="CF17" s="938"/>
      <c r="CG17" s="938"/>
      <c r="CH17" s="938"/>
      <c r="CI17" s="938"/>
      <c r="CJ17" s="938"/>
      <c r="CK17" s="938"/>
      <c r="CL17" s="938"/>
      <c r="CM17" s="938"/>
      <c r="CN17" s="938"/>
      <c r="CO17" s="938"/>
      <c r="CP17" s="938"/>
      <c r="CQ17" s="938"/>
      <c r="CR17" s="938"/>
      <c r="CS17" s="938"/>
      <c r="CT17" s="938"/>
      <c r="CU17" s="938"/>
      <c r="CV17" s="938"/>
      <c r="CW17" s="938"/>
      <c r="CX17" s="938"/>
      <c r="CY17" s="938"/>
      <c r="CZ17" s="938"/>
      <c r="DA17" s="938"/>
      <c r="DB17" s="938"/>
      <c r="DC17" s="938"/>
      <c r="DD17" s="938"/>
      <c r="DE17" s="938"/>
      <c r="DF17" s="938"/>
      <c r="DG17" s="938"/>
    </row>
    <row r="18" spans="1:112" ht="20.100000000000001" hidden="1" customHeight="1">
      <c r="A18" s="1"/>
      <c r="B18" s="946"/>
      <c r="C18" s="25" t="str">
        <f>Weighting!C14</f>
        <v>EN 4.1</v>
      </c>
      <c r="D18" s="942" t="str">
        <f>Weighting!D14</f>
        <v>INTERNAL WATER USE</v>
      </c>
      <c r="E18" s="942"/>
      <c r="F18" s="938"/>
      <c r="G18" s="26"/>
      <c r="H18" s="1"/>
      <c r="I18" s="1"/>
      <c r="L18" s="938"/>
      <c r="M18" s="938"/>
      <c r="N18" s="938"/>
      <c r="O18" s="938"/>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8"/>
      <c r="AM18" s="938"/>
      <c r="AN18" s="938"/>
      <c r="AO18" s="938"/>
      <c r="AP18" s="938"/>
      <c r="AQ18" s="938"/>
      <c r="AR18" s="938"/>
      <c r="AS18" s="938"/>
      <c r="AT18" s="938"/>
      <c r="AU18" s="938"/>
      <c r="AV18" s="938"/>
      <c r="AW18" s="938"/>
      <c r="AX18" s="938"/>
      <c r="AY18" s="938"/>
      <c r="AZ18" s="938"/>
      <c r="BA18" s="938"/>
      <c r="BB18" s="938"/>
      <c r="BC18" s="938"/>
      <c r="BD18" s="938"/>
      <c r="BE18" s="938"/>
      <c r="BF18" s="938"/>
      <c r="BG18" s="938"/>
      <c r="BH18" s="938"/>
      <c r="BI18" s="938"/>
      <c r="BJ18" s="938"/>
      <c r="BK18" s="938"/>
      <c r="BL18" s="938"/>
      <c r="BM18" s="938"/>
      <c r="BN18" s="938"/>
      <c r="BO18" s="938"/>
      <c r="BP18" s="938"/>
      <c r="BQ18" s="938"/>
      <c r="BR18" s="938"/>
      <c r="BS18" s="938"/>
      <c r="BT18" s="938"/>
      <c r="BU18" s="938"/>
      <c r="BV18" s="938"/>
      <c r="BW18" s="938"/>
      <c r="BX18" s="938"/>
      <c r="BY18" s="938"/>
      <c r="BZ18" s="938"/>
      <c r="CA18" s="938"/>
      <c r="CB18" s="938"/>
      <c r="CC18" s="938"/>
      <c r="CD18" s="938"/>
      <c r="CE18" s="938"/>
      <c r="CF18" s="938"/>
      <c r="CG18" s="938"/>
      <c r="CH18" s="938"/>
      <c r="CI18" s="938"/>
      <c r="CJ18" s="938"/>
      <c r="CK18" s="938"/>
      <c r="CL18" s="938"/>
      <c r="CM18" s="938"/>
      <c r="CN18" s="938"/>
      <c r="CO18" s="938"/>
      <c r="CP18" s="938"/>
      <c r="CQ18" s="938"/>
      <c r="CR18" s="938"/>
      <c r="CS18" s="938"/>
      <c r="CT18" s="938"/>
      <c r="CU18" s="938"/>
      <c r="CV18" s="938"/>
      <c r="CW18" s="938"/>
      <c r="CX18" s="938"/>
      <c r="CY18" s="938"/>
      <c r="CZ18" s="938"/>
      <c r="DA18" s="938"/>
      <c r="DB18" s="938"/>
      <c r="DC18" s="938"/>
      <c r="DD18" s="938"/>
      <c r="DE18" s="938"/>
      <c r="DF18" s="938"/>
      <c r="DG18" s="938"/>
    </row>
    <row r="19" spans="1:112" ht="20.100000000000001" hidden="1" customHeight="1">
      <c r="A19" s="1"/>
      <c r="B19" s="946"/>
      <c r="C19" s="25" t="str">
        <f>Weighting!C15</f>
        <v>EN 4.2</v>
      </c>
      <c r="D19" s="942" t="str">
        <f>Weighting!D15</f>
        <v>EXTERNAL WATER USE</v>
      </c>
      <c r="E19" s="942"/>
      <c r="F19" s="938"/>
      <c r="G19" s="26"/>
      <c r="H19" s="1"/>
      <c r="I19" s="1"/>
      <c r="L19" s="938"/>
      <c r="M19" s="938"/>
      <c r="N19" s="938"/>
      <c r="O19" s="938"/>
      <c r="P19" s="938"/>
      <c r="Q19" s="938"/>
      <c r="R19" s="938"/>
      <c r="S19" s="938"/>
      <c r="T19" s="938"/>
      <c r="U19" s="938"/>
      <c r="V19" s="938"/>
      <c r="W19" s="938"/>
      <c r="X19" s="938"/>
      <c r="Y19" s="938"/>
      <c r="Z19" s="938"/>
      <c r="AA19" s="938"/>
      <c r="AB19" s="938"/>
      <c r="AC19" s="938"/>
      <c r="AD19" s="938"/>
      <c r="AE19" s="938"/>
      <c r="AF19" s="938"/>
      <c r="AG19" s="938"/>
      <c r="AH19" s="938"/>
      <c r="AI19" s="938"/>
      <c r="AJ19" s="938"/>
      <c r="AK19" s="938"/>
      <c r="AL19" s="938"/>
      <c r="AM19" s="938"/>
      <c r="AN19" s="938"/>
      <c r="AO19" s="938"/>
      <c r="AP19" s="938"/>
      <c r="AQ19" s="938"/>
      <c r="AR19" s="938"/>
      <c r="AS19" s="938"/>
      <c r="AT19" s="938"/>
      <c r="AU19" s="938"/>
      <c r="AV19" s="938"/>
      <c r="AW19" s="938"/>
      <c r="AX19" s="938"/>
      <c r="AY19" s="938"/>
      <c r="AZ19" s="938"/>
      <c r="BA19" s="938"/>
      <c r="BB19" s="938"/>
      <c r="BC19" s="938"/>
      <c r="BD19" s="938"/>
      <c r="BE19" s="938"/>
      <c r="BF19" s="938"/>
      <c r="BG19" s="938"/>
      <c r="BH19" s="938"/>
      <c r="BI19" s="938"/>
      <c r="BJ19" s="938"/>
      <c r="BK19" s="938"/>
      <c r="BL19" s="938"/>
      <c r="BM19" s="938"/>
      <c r="BN19" s="938"/>
      <c r="BO19" s="938"/>
      <c r="BP19" s="938"/>
      <c r="BQ19" s="938"/>
      <c r="BR19" s="938"/>
      <c r="BS19" s="938"/>
      <c r="BT19" s="938"/>
      <c r="BU19" s="938"/>
      <c r="BV19" s="938"/>
      <c r="BW19" s="938"/>
      <c r="BX19" s="938"/>
      <c r="BY19" s="938"/>
      <c r="BZ19" s="938"/>
      <c r="CA19" s="938"/>
      <c r="CB19" s="938"/>
      <c r="CC19" s="938"/>
      <c r="CD19" s="938"/>
      <c r="CE19" s="938"/>
      <c r="CF19" s="938"/>
      <c r="CG19" s="938"/>
      <c r="CH19" s="938"/>
      <c r="CI19" s="938"/>
      <c r="CJ19" s="938"/>
      <c r="CK19" s="938"/>
      <c r="CL19" s="938"/>
      <c r="CM19" s="938"/>
      <c r="CN19" s="938"/>
      <c r="CO19" s="938"/>
      <c r="CP19" s="938"/>
      <c r="CQ19" s="938"/>
      <c r="CR19" s="938"/>
      <c r="CS19" s="938"/>
      <c r="CT19" s="938"/>
      <c r="CU19" s="938"/>
      <c r="CV19" s="938"/>
      <c r="CW19" s="938"/>
      <c r="CX19" s="938"/>
      <c r="CY19" s="938"/>
      <c r="CZ19" s="938"/>
      <c r="DA19" s="938"/>
      <c r="DB19" s="938"/>
      <c r="DC19" s="938"/>
      <c r="DD19" s="938"/>
      <c r="DE19" s="938"/>
      <c r="DF19" s="938"/>
      <c r="DG19" s="938"/>
    </row>
    <row r="20" spans="1:112" ht="20.100000000000001" hidden="1" customHeight="1">
      <c r="A20" s="1"/>
      <c r="B20" s="946"/>
      <c r="C20" s="25" t="str">
        <f>Weighting!C16</f>
        <v>EN 5.0</v>
      </c>
      <c r="D20" s="942" t="str">
        <f>Weighting!D16</f>
        <v>ECOLOGY</v>
      </c>
      <c r="E20" s="942"/>
      <c r="F20" s="938"/>
      <c r="G20" s="26"/>
      <c r="H20" s="1"/>
      <c r="I20" s="1"/>
      <c r="L20" s="938"/>
      <c r="M20" s="938"/>
      <c r="N20" s="938"/>
      <c r="O20" s="938"/>
      <c r="P20" s="938"/>
      <c r="Q20" s="938"/>
      <c r="R20" s="938"/>
      <c r="S20" s="938"/>
      <c r="T20" s="938"/>
      <c r="U20" s="938"/>
      <c r="V20" s="938"/>
      <c r="W20" s="938"/>
      <c r="X20" s="938"/>
      <c r="Y20" s="938"/>
      <c r="Z20" s="938"/>
      <c r="AA20" s="938"/>
      <c r="AB20" s="938"/>
      <c r="AC20" s="938"/>
      <c r="AD20" s="938"/>
      <c r="AE20" s="938"/>
      <c r="AF20" s="938"/>
      <c r="AG20" s="938"/>
      <c r="AH20" s="938"/>
      <c r="AI20" s="938"/>
      <c r="AJ20" s="938"/>
      <c r="AK20" s="938"/>
      <c r="AL20" s="938"/>
      <c r="AM20" s="938"/>
      <c r="AN20" s="938"/>
      <c r="AO20" s="938"/>
      <c r="AP20" s="938"/>
      <c r="AQ20" s="938"/>
      <c r="AR20" s="938"/>
      <c r="AS20" s="938"/>
      <c r="AT20" s="938"/>
      <c r="AU20" s="938"/>
      <c r="AV20" s="938"/>
      <c r="AW20" s="938"/>
      <c r="AX20" s="938"/>
      <c r="AY20" s="938"/>
      <c r="AZ20" s="938"/>
      <c r="BA20" s="938"/>
      <c r="BB20" s="938"/>
      <c r="BC20" s="938"/>
      <c r="BD20" s="938"/>
      <c r="BE20" s="938"/>
      <c r="BF20" s="938"/>
      <c r="BG20" s="938"/>
      <c r="BH20" s="938"/>
      <c r="BI20" s="938"/>
      <c r="BJ20" s="938"/>
      <c r="BK20" s="938"/>
      <c r="BL20" s="938"/>
      <c r="BM20" s="938"/>
      <c r="BN20" s="938"/>
      <c r="BO20" s="938"/>
      <c r="BP20" s="938"/>
      <c r="BQ20" s="938"/>
      <c r="BR20" s="938"/>
      <c r="BS20" s="938"/>
      <c r="BT20" s="938"/>
      <c r="BU20" s="938"/>
      <c r="BV20" s="938"/>
      <c r="BW20" s="938"/>
      <c r="BX20" s="938"/>
      <c r="BY20" s="938"/>
      <c r="BZ20" s="938"/>
      <c r="CA20" s="938"/>
      <c r="CB20" s="938"/>
      <c r="CC20" s="938"/>
      <c r="CD20" s="938"/>
      <c r="CE20" s="938"/>
      <c r="CF20" s="938"/>
      <c r="CG20" s="938"/>
      <c r="CH20" s="938"/>
      <c r="CI20" s="938"/>
      <c r="CJ20" s="938"/>
      <c r="CK20" s="938"/>
      <c r="CL20" s="938"/>
      <c r="CM20" s="938"/>
      <c r="CN20" s="938"/>
      <c r="CO20" s="938"/>
      <c r="CP20" s="938"/>
      <c r="CQ20" s="938"/>
      <c r="CR20" s="938"/>
      <c r="CS20" s="938"/>
      <c r="CT20" s="938"/>
      <c r="CU20" s="938"/>
      <c r="CV20" s="938"/>
      <c r="CW20" s="938"/>
      <c r="CX20" s="938"/>
      <c r="CY20" s="938"/>
      <c r="CZ20" s="938"/>
      <c r="DA20" s="938"/>
      <c r="DB20" s="938"/>
      <c r="DC20" s="938"/>
      <c r="DD20" s="938"/>
      <c r="DE20" s="938"/>
      <c r="DF20" s="938"/>
      <c r="DG20" s="938"/>
    </row>
    <row r="21" spans="1:112" ht="20.100000000000001" hidden="1" customHeight="1">
      <c r="A21" s="1"/>
      <c r="B21" s="946"/>
      <c r="C21" s="25" t="str">
        <f>Weighting!C17</f>
        <v>EN 6.1</v>
      </c>
      <c r="D21" s="942" t="str">
        <f>Weighting!D17</f>
        <v>ENERGY IN USE</v>
      </c>
      <c r="E21" s="942"/>
      <c r="F21" s="938"/>
      <c r="G21" s="26"/>
      <c r="H21" s="1"/>
      <c r="I21" s="1"/>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8"/>
      <c r="AO21" s="938"/>
      <c r="AP21" s="938"/>
      <c r="AQ21" s="938"/>
      <c r="AR21" s="938"/>
      <c r="AS21" s="938"/>
      <c r="AT21" s="938"/>
      <c r="AU21" s="938"/>
      <c r="AV21" s="938"/>
      <c r="AW21" s="938"/>
      <c r="AX21" s="938"/>
      <c r="AY21" s="938"/>
      <c r="AZ21" s="938"/>
      <c r="BA21" s="938"/>
      <c r="BB21" s="938"/>
      <c r="BC21" s="938"/>
      <c r="BD21" s="938"/>
      <c r="BE21" s="938"/>
      <c r="BF21" s="938"/>
      <c r="BG21" s="938"/>
      <c r="BH21" s="938"/>
      <c r="BI21" s="938"/>
      <c r="BJ21" s="938"/>
      <c r="BK21" s="938"/>
      <c r="BL21" s="938"/>
      <c r="BM21" s="938"/>
      <c r="BN21" s="938"/>
      <c r="BO21" s="938"/>
      <c r="BP21" s="938"/>
      <c r="BQ21" s="938"/>
      <c r="BR21" s="938"/>
      <c r="BS21" s="938"/>
      <c r="BT21" s="938"/>
      <c r="BU21" s="938"/>
      <c r="BV21" s="938"/>
      <c r="BW21" s="938"/>
      <c r="BX21" s="938"/>
      <c r="BY21" s="938"/>
      <c r="BZ21" s="938"/>
      <c r="CA21" s="938"/>
      <c r="CB21" s="938"/>
      <c r="CC21" s="938"/>
      <c r="CD21" s="938"/>
      <c r="CE21" s="938"/>
      <c r="CF21" s="938"/>
      <c r="CG21" s="938"/>
      <c r="CH21" s="938"/>
      <c r="CI21" s="938"/>
      <c r="CJ21" s="938"/>
      <c r="CK21" s="938"/>
      <c r="CL21" s="938"/>
      <c r="CM21" s="938"/>
      <c r="CN21" s="938"/>
      <c r="CO21" s="938"/>
      <c r="CP21" s="938"/>
      <c r="CQ21" s="938"/>
      <c r="CR21" s="938"/>
      <c r="CS21" s="938"/>
      <c r="CT21" s="938"/>
      <c r="CU21" s="938"/>
      <c r="CV21" s="938"/>
      <c r="CW21" s="938"/>
      <c r="CX21" s="938"/>
      <c r="CY21" s="938"/>
      <c r="CZ21" s="938"/>
      <c r="DA21" s="938"/>
      <c r="DB21" s="938"/>
      <c r="DC21" s="938"/>
      <c r="DD21" s="938"/>
      <c r="DE21" s="938"/>
      <c r="DF21" s="938"/>
      <c r="DG21" s="938"/>
    </row>
    <row r="22" spans="1:112" ht="20.100000000000001" hidden="1" customHeight="1">
      <c r="A22" s="1"/>
      <c r="B22" s="946"/>
      <c r="C22" s="25" t="e">
        <f>Weighting!#REF!</f>
        <v>#REF!</v>
      </c>
      <c r="D22" s="942" t="e">
        <f>Weighting!#REF!</f>
        <v>#REF!</v>
      </c>
      <c r="E22" s="942"/>
      <c r="F22" s="938"/>
      <c r="G22" s="26"/>
      <c r="H22" s="1"/>
      <c r="I22" s="1"/>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8"/>
      <c r="AY22" s="938"/>
      <c r="AZ22" s="938"/>
      <c r="BA22" s="938"/>
      <c r="BB22" s="938"/>
      <c r="BC22" s="938"/>
      <c r="BD22" s="938"/>
      <c r="BE22" s="938"/>
      <c r="BF22" s="938"/>
      <c r="BG22" s="938"/>
      <c r="BH22" s="938"/>
      <c r="BI22" s="938"/>
      <c r="BJ22" s="938"/>
      <c r="BK22" s="938"/>
      <c r="BL22" s="938"/>
      <c r="BM22" s="938"/>
      <c r="BN22" s="938"/>
      <c r="BO22" s="938"/>
      <c r="BP22" s="938"/>
      <c r="BQ22" s="938"/>
      <c r="BR22" s="938"/>
      <c r="BS22" s="938"/>
      <c r="BT22" s="938"/>
      <c r="BU22" s="938"/>
      <c r="BV22" s="938"/>
      <c r="BW22" s="938"/>
      <c r="BX22" s="938"/>
      <c r="BY22" s="938"/>
      <c r="BZ22" s="938"/>
      <c r="CA22" s="938"/>
      <c r="CB22" s="938"/>
      <c r="CC22" s="938"/>
      <c r="CD22" s="938"/>
      <c r="CE22" s="938"/>
      <c r="CF22" s="938"/>
      <c r="CG22" s="938"/>
      <c r="CH22" s="938"/>
      <c r="CI22" s="938"/>
      <c r="CJ22" s="938"/>
      <c r="CK22" s="938"/>
      <c r="CL22" s="938"/>
      <c r="CM22" s="938"/>
      <c r="CN22" s="938"/>
      <c r="CO22" s="938"/>
      <c r="CP22" s="938"/>
      <c r="CQ22" s="938"/>
      <c r="CR22" s="938"/>
      <c r="CS22" s="938"/>
      <c r="CT22" s="938"/>
      <c r="CU22" s="938"/>
      <c r="CV22" s="938"/>
      <c r="CW22" s="938"/>
      <c r="CX22" s="938"/>
      <c r="CY22" s="938"/>
      <c r="CZ22" s="938"/>
      <c r="DA22" s="938"/>
      <c r="DB22" s="938"/>
      <c r="DC22" s="938"/>
      <c r="DD22" s="938"/>
      <c r="DE22" s="938"/>
      <c r="DF22" s="938"/>
      <c r="DG22" s="938"/>
    </row>
    <row r="23" spans="1:112" ht="20.100000000000001" hidden="1" customHeight="1">
      <c r="A23" s="1"/>
      <c r="B23" s="946"/>
      <c r="C23" s="25" t="str">
        <f>Weighting!C20</f>
        <v>EN 8.1</v>
      </c>
      <c r="D23" s="942" t="str">
        <f>Weighting!D20</f>
        <v>WASTE MANAGEMENT DURING CONSTRUCTION</v>
      </c>
      <c r="E23" s="942"/>
      <c r="F23" s="938"/>
      <c r="G23" s="26"/>
      <c r="H23" s="1"/>
      <c r="I23" s="1"/>
      <c r="L23" s="938"/>
      <c r="M23" s="938"/>
      <c r="N23" s="938"/>
      <c r="O23" s="938"/>
      <c r="P23" s="938"/>
      <c r="Q23" s="938"/>
      <c r="R23" s="938"/>
      <c r="S23" s="938"/>
      <c r="T23" s="938"/>
      <c r="U23" s="938"/>
      <c r="V23" s="938"/>
      <c r="W23" s="938"/>
      <c r="X23" s="938"/>
      <c r="Y23" s="938"/>
      <c r="Z23" s="938"/>
      <c r="AA23" s="938"/>
      <c r="AB23" s="938"/>
      <c r="AC23" s="938"/>
      <c r="AD23" s="938"/>
      <c r="AE23" s="938"/>
      <c r="AF23" s="938"/>
      <c r="AG23" s="938"/>
      <c r="AH23" s="938"/>
      <c r="AI23" s="938"/>
      <c r="AJ23" s="938"/>
      <c r="AK23" s="938"/>
      <c r="AL23" s="938"/>
      <c r="AM23" s="938"/>
      <c r="AN23" s="938"/>
      <c r="AO23" s="938"/>
      <c r="AP23" s="938"/>
      <c r="AQ23" s="938"/>
      <c r="AR23" s="938"/>
      <c r="AS23" s="938"/>
      <c r="AT23" s="938"/>
      <c r="AU23" s="938"/>
      <c r="AV23" s="938"/>
      <c r="AW23" s="938"/>
      <c r="AX23" s="938"/>
      <c r="AY23" s="938"/>
      <c r="AZ23" s="938"/>
      <c r="BA23" s="938"/>
      <c r="BB23" s="938"/>
      <c r="BC23" s="938"/>
      <c r="BD23" s="938"/>
      <c r="BE23" s="938"/>
      <c r="BF23" s="938"/>
      <c r="BG23" s="938"/>
      <c r="BH23" s="938"/>
      <c r="BI23" s="938"/>
      <c r="BJ23" s="938"/>
      <c r="BK23" s="938"/>
      <c r="BL23" s="938"/>
      <c r="BM23" s="938"/>
      <c r="BN23" s="938"/>
      <c r="BO23" s="938"/>
      <c r="BP23" s="938"/>
      <c r="BQ23" s="938"/>
      <c r="BR23" s="938"/>
      <c r="BS23" s="938"/>
      <c r="BT23" s="938"/>
      <c r="BU23" s="938"/>
      <c r="BV23" s="938"/>
      <c r="BW23" s="938"/>
      <c r="BX23" s="938"/>
      <c r="BY23" s="938"/>
      <c r="BZ23" s="938"/>
      <c r="CA23" s="938"/>
      <c r="CB23" s="938"/>
      <c r="CC23" s="938"/>
      <c r="CD23" s="938"/>
      <c r="CE23" s="938"/>
      <c r="CF23" s="938"/>
      <c r="CG23" s="938"/>
      <c r="CH23" s="938"/>
      <c r="CI23" s="938"/>
      <c r="CJ23" s="938"/>
      <c r="CK23" s="938"/>
      <c r="CL23" s="938"/>
      <c r="CM23" s="938"/>
      <c r="CN23" s="938"/>
      <c r="CO23" s="938"/>
      <c r="CP23" s="938"/>
      <c r="CQ23" s="938"/>
      <c r="CR23" s="938"/>
      <c r="CS23" s="938"/>
      <c r="CT23" s="938"/>
      <c r="CU23" s="938"/>
      <c r="CV23" s="938"/>
      <c r="CW23" s="938"/>
      <c r="CX23" s="938"/>
      <c r="CY23" s="938"/>
      <c r="CZ23" s="938"/>
      <c r="DA23" s="938"/>
      <c r="DB23" s="938"/>
      <c r="DC23" s="938"/>
      <c r="DD23" s="938"/>
      <c r="DE23" s="938"/>
      <c r="DF23" s="938"/>
      <c r="DG23" s="938"/>
    </row>
    <row r="24" spans="1:112" ht="20.100000000000001" hidden="1" customHeight="1">
      <c r="A24" s="1"/>
      <c r="B24" s="946"/>
      <c r="C24" s="25" t="str">
        <f>Weighting!C21</f>
        <v>EN 8.2</v>
      </c>
      <c r="D24" s="942" t="str">
        <f>Weighting!D21</f>
        <v>ORGANIC AND RECYCLED WASTE MANAGEMENT</v>
      </c>
      <c r="E24" s="942"/>
      <c r="F24" s="938"/>
      <c r="G24" s="26"/>
      <c r="H24" s="1"/>
      <c r="I24" s="1"/>
      <c r="L24" s="938"/>
      <c r="M24" s="938"/>
      <c r="N24" s="938"/>
      <c r="O24" s="938"/>
      <c r="P24" s="938"/>
      <c r="Q24" s="938"/>
      <c r="R24" s="938"/>
      <c r="S24" s="938"/>
      <c r="T24" s="938"/>
      <c r="U24" s="938"/>
      <c r="V24" s="938"/>
      <c r="W24" s="938"/>
      <c r="X24" s="938"/>
      <c r="Y24" s="938"/>
      <c r="Z24" s="938"/>
      <c r="AA24" s="938"/>
      <c r="AB24" s="938"/>
      <c r="AC24" s="938"/>
      <c r="AD24" s="938"/>
      <c r="AE24" s="938"/>
      <c r="AF24" s="938"/>
      <c r="AG24" s="938"/>
      <c r="AH24" s="938"/>
      <c r="AI24" s="938"/>
      <c r="AJ24" s="938"/>
      <c r="AK24" s="938"/>
      <c r="AL24" s="938"/>
      <c r="AM24" s="938"/>
      <c r="AN24" s="938"/>
      <c r="AO24" s="938"/>
      <c r="AP24" s="938"/>
      <c r="AQ24" s="938"/>
      <c r="AR24" s="938"/>
      <c r="AS24" s="938"/>
      <c r="AT24" s="938"/>
      <c r="AU24" s="938"/>
      <c r="AV24" s="938"/>
      <c r="AW24" s="938"/>
      <c r="AX24" s="938"/>
      <c r="AY24" s="938"/>
      <c r="AZ24" s="938"/>
      <c r="BA24" s="938"/>
      <c r="BB24" s="938"/>
      <c r="BC24" s="938"/>
      <c r="BD24" s="938"/>
      <c r="BE24" s="938"/>
      <c r="BF24" s="938"/>
      <c r="BG24" s="938"/>
      <c r="BH24" s="938"/>
      <c r="BI24" s="938"/>
      <c r="BJ24" s="938"/>
      <c r="BK24" s="938"/>
      <c r="BL24" s="938"/>
      <c r="BM24" s="938"/>
      <c r="BN24" s="938"/>
      <c r="BO24" s="938"/>
      <c r="BP24" s="938"/>
      <c r="BQ24" s="938"/>
      <c r="BR24" s="938"/>
      <c r="BS24" s="938"/>
      <c r="BT24" s="938"/>
      <c r="BU24" s="938"/>
      <c r="BV24" s="938"/>
      <c r="BW24" s="938"/>
      <c r="BX24" s="938"/>
      <c r="BY24" s="938"/>
      <c r="BZ24" s="938"/>
      <c r="CA24" s="938"/>
      <c r="CB24" s="938"/>
      <c r="CC24" s="938"/>
      <c r="CD24" s="938"/>
      <c r="CE24" s="938"/>
      <c r="CF24" s="938"/>
      <c r="CG24" s="938"/>
      <c r="CH24" s="938"/>
      <c r="CI24" s="938"/>
      <c r="CJ24" s="938"/>
      <c r="CK24" s="938"/>
      <c r="CL24" s="938"/>
      <c r="CM24" s="938"/>
      <c r="CN24" s="938"/>
      <c r="CO24" s="938"/>
      <c r="CP24" s="938"/>
      <c r="CQ24" s="938"/>
      <c r="CR24" s="938"/>
      <c r="CS24" s="938"/>
      <c r="CT24" s="938"/>
      <c r="CU24" s="938"/>
      <c r="CV24" s="938"/>
      <c r="CW24" s="938"/>
      <c r="CX24" s="938"/>
      <c r="CY24" s="938"/>
      <c r="CZ24" s="938"/>
      <c r="DA24" s="938"/>
      <c r="DB24" s="938"/>
      <c r="DC24" s="938"/>
      <c r="DD24" s="938"/>
      <c r="DE24" s="938"/>
      <c r="DF24" s="938"/>
      <c r="DG24" s="938"/>
    </row>
    <row r="25" spans="1:112" ht="20.100000000000001" hidden="1" customHeight="1">
      <c r="A25" s="1"/>
      <c r="B25" s="946"/>
      <c r="C25" s="25" t="str">
        <f>Weighting!C22</f>
        <v>EN 9.0</v>
      </c>
      <c r="D25" s="942" t="str">
        <f>Weighting!D22</f>
        <v>RESPONSIBLE PROCUREMENT OF TIMBER</v>
      </c>
      <c r="E25" s="942"/>
      <c r="F25" s="938"/>
      <c r="G25" s="26"/>
      <c r="H25" s="1"/>
      <c r="I25" s="1"/>
      <c r="L25" s="938"/>
      <c r="M25" s="938"/>
      <c r="N25" s="938"/>
      <c r="O25" s="938"/>
      <c r="P25" s="938"/>
      <c r="Q25" s="938"/>
      <c r="R25" s="938"/>
      <c r="S25" s="938"/>
      <c r="T25" s="938"/>
      <c r="U25" s="938"/>
      <c r="V25" s="938"/>
      <c r="W25" s="938"/>
      <c r="X25" s="938"/>
      <c r="Y25" s="938"/>
      <c r="Z25" s="938"/>
      <c r="AA25" s="938"/>
      <c r="AB25" s="938"/>
      <c r="AC25" s="938"/>
      <c r="AD25" s="938"/>
      <c r="AE25" s="938"/>
      <c r="AF25" s="938"/>
      <c r="AG25" s="938"/>
      <c r="AH25" s="938"/>
      <c r="AI25" s="938"/>
      <c r="AJ25" s="938"/>
      <c r="AK25" s="938"/>
      <c r="AL25" s="938"/>
      <c r="AM25" s="938"/>
      <c r="AN25" s="938"/>
      <c r="AO25" s="938"/>
      <c r="AP25" s="938"/>
      <c r="AQ25" s="938"/>
      <c r="AR25" s="938"/>
      <c r="AS25" s="938"/>
      <c r="AT25" s="938"/>
      <c r="AU25" s="938"/>
      <c r="AV25" s="938"/>
      <c r="AW25" s="938"/>
      <c r="AX25" s="938"/>
      <c r="AY25" s="938"/>
      <c r="AZ25" s="938"/>
      <c r="BA25" s="938"/>
      <c r="BB25" s="938"/>
      <c r="BC25" s="938"/>
      <c r="BD25" s="938"/>
      <c r="BE25" s="938"/>
      <c r="BF25" s="938"/>
      <c r="BG25" s="938"/>
      <c r="BH25" s="938"/>
      <c r="BI25" s="938"/>
      <c r="BJ25" s="938"/>
      <c r="BK25" s="938"/>
      <c r="BL25" s="938"/>
      <c r="BM25" s="938"/>
      <c r="BN25" s="938"/>
      <c r="BO25" s="938"/>
      <c r="BP25" s="938"/>
      <c r="BQ25" s="938"/>
      <c r="BR25" s="938"/>
      <c r="BS25" s="938"/>
      <c r="BT25" s="938"/>
      <c r="BU25" s="938"/>
      <c r="BV25" s="938"/>
      <c r="BW25" s="938"/>
      <c r="BX25" s="938"/>
      <c r="BY25" s="938"/>
      <c r="BZ25" s="938"/>
      <c r="CA25" s="938"/>
      <c r="CB25" s="938"/>
      <c r="CC25" s="938"/>
      <c r="CD25" s="938"/>
      <c r="CE25" s="938"/>
      <c r="CF25" s="938"/>
      <c r="CG25" s="938"/>
      <c r="CH25" s="938"/>
      <c r="CI25" s="938"/>
      <c r="CJ25" s="938"/>
      <c r="CK25" s="938"/>
      <c r="CL25" s="938"/>
      <c r="CM25" s="938"/>
      <c r="CN25" s="938"/>
      <c r="CO25" s="938"/>
      <c r="CP25" s="938"/>
      <c r="CQ25" s="938"/>
      <c r="CR25" s="938"/>
      <c r="CS25" s="938"/>
      <c r="CT25" s="938"/>
      <c r="CU25" s="938"/>
      <c r="CV25" s="938"/>
      <c r="CW25" s="938"/>
      <c r="CX25" s="938"/>
      <c r="CY25" s="938"/>
      <c r="CZ25" s="938"/>
      <c r="DA25" s="938"/>
      <c r="DB25" s="938"/>
      <c r="DC25" s="938"/>
      <c r="DD25" s="938"/>
      <c r="DE25" s="938"/>
      <c r="DF25" s="938"/>
      <c r="DG25" s="938"/>
    </row>
    <row r="26" spans="1:112" ht="20.100000000000001" hidden="1" customHeight="1">
      <c r="A26" s="1"/>
      <c r="B26" s="946"/>
      <c r="C26" s="25" t="str">
        <f>Weighting!C23</f>
        <v>EN 10.0</v>
      </c>
      <c r="D26" s="942" t="str">
        <f>Weighting!D23</f>
        <v>ENVIRONMENTAL PRODUCT DECLARATION</v>
      </c>
      <c r="E26" s="942"/>
      <c r="F26" s="938"/>
      <c r="G26" s="26"/>
      <c r="H26" s="1"/>
      <c r="I26" s="1"/>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8"/>
      <c r="AO26" s="938"/>
      <c r="AP26" s="938"/>
      <c r="AQ26" s="938"/>
      <c r="AR26" s="938"/>
      <c r="AS26" s="938"/>
      <c r="AT26" s="938"/>
      <c r="AU26" s="938"/>
      <c r="AV26" s="938"/>
      <c r="AW26" s="938"/>
      <c r="AX26" s="938"/>
      <c r="AY26" s="938"/>
      <c r="AZ26" s="938"/>
      <c r="BA26" s="938"/>
      <c r="BB26" s="938"/>
      <c r="BC26" s="938"/>
      <c r="BD26" s="938"/>
      <c r="BE26" s="938"/>
      <c r="BF26" s="938"/>
      <c r="BG26" s="938"/>
      <c r="BH26" s="938"/>
      <c r="BI26" s="938"/>
      <c r="BJ26" s="938"/>
      <c r="BK26" s="938"/>
      <c r="BL26" s="938"/>
      <c r="BM26" s="938"/>
      <c r="BN26" s="938"/>
      <c r="BO26" s="938"/>
      <c r="BP26" s="938"/>
      <c r="BQ26" s="938"/>
      <c r="BR26" s="938"/>
      <c r="BS26" s="938"/>
      <c r="BT26" s="938"/>
      <c r="BU26" s="938"/>
      <c r="BV26" s="938"/>
      <c r="BW26" s="938"/>
      <c r="BX26" s="938"/>
      <c r="BY26" s="938"/>
      <c r="BZ26" s="938"/>
      <c r="CA26" s="938"/>
      <c r="CB26" s="938"/>
      <c r="CC26" s="938"/>
      <c r="CD26" s="938"/>
      <c r="CE26" s="938"/>
      <c r="CF26" s="938"/>
      <c r="CG26" s="938"/>
      <c r="CH26" s="938"/>
      <c r="CI26" s="938"/>
      <c r="CJ26" s="938"/>
      <c r="CK26" s="938"/>
      <c r="CL26" s="938"/>
      <c r="CM26" s="938"/>
      <c r="CN26" s="938"/>
      <c r="CO26" s="938"/>
      <c r="CP26" s="938"/>
      <c r="CQ26" s="938"/>
      <c r="CR26" s="938"/>
      <c r="CS26" s="938"/>
      <c r="CT26" s="938"/>
      <c r="CU26" s="938"/>
      <c r="CV26" s="938"/>
      <c r="CW26" s="938"/>
      <c r="CX26" s="938"/>
      <c r="CY26" s="938"/>
      <c r="CZ26" s="938"/>
      <c r="DA26" s="938"/>
      <c r="DB26" s="938"/>
      <c r="DC26" s="938"/>
      <c r="DD26" s="938"/>
      <c r="DE26" s="938"/>
      <c r="DF26" s="938"/>
      <c r="DG26" s="938"/>
    </row>
    <row r="27" spans="1:112" ht="20.100000000000001" hidden="1" customHeight="1">
      <c r="A27" s="1"/>
      <c r="B27" s="946"/>
      <c r="C27" s="25" t="e">
        <f>Weighting!#REF!</f>
        <v>#REF!</v>
      </c>
      <c r="D27" s="942" t="str">
        <f>Weighting!D19</f>
        <v>EMBODIED IMPACT OF HOMES</v>
      </c>
      <c r="E27" s="942"/>
      <c r="F27" s="938"/>
      <c r="G27" s="26"/>
      <c r="H27" s="1"/>
      <c r="I27" s="1"/>
      <c r="L27" s="938"/>
      <c r="M27" s="938"/>
      <c r="N27" s="938"/>
      <c r="O27" s="938"/>
      <c r="P27" s="938"/>
      <c r="Q27" s="938"/>
      <c r="R27" s="938"/>
      <c r="S27" s="938"/>
      <c r="T27" s="938"/>
      <c r="U27" s="938"/>
      <c r="V27" s="938"/>
      <c r="W27" s="938"/>
      <c r="X27" s="938"/>
      <c r="Y27" s="938"/>
      <c r="Z27" s="938"/>
      <c r="AA27" s="938"/>
      <c r="AB27" s="938"/>
      <c r="AC27" s="938"/>
      <c r="AD27" s="938"/>
      <c r="AE27" s="938"/>
      <c r="AF27" s="938"/>
      <c r="AG27" s="938"/>
      <c r="AH27" s="938"/>
      <c r="AI27" s="938"/>
      <c r="AJ27" s="938"/>
      <c r="AK27" s="938"/>
      <c r="AL27" s="938"/>
      <c r="AM27" s="938"/>
      <c r="AN27" s="938"/>
      <c r="AO27" s="938"/>
      <c r="AP27" s="938"/>
      <c r="AQ27" s="938"/>
      <c r="AR27" s="938"/>
      <c r="AS27" s="938"/>
      <c r="AT27" s="938"/>
      <c r="AU27" s="938"/>
      <c r="AV27" s="938"/>
      <c r="AW27" s="938"/>
      <c r="AX27" s="938"/>
      <c r="AY27" s="938"/>
      <c r="AZ27" s="938"/>
      <c r="BA27" s="938"/>
      <c r="BB27" s="938"/>
      <c r="BC27" s="938"/>
      <c r="BD27" s="938"/>
      <c r="BE27" s="938"/>
      <c r="BF27" s="938"/>
      <c r="BG27" s="938"/>
      <c r="BH27" s="938"/>
      <c r="BI27" s="938"/>
      <c r="BJ27" s="938"/>
      <c r="BK27" s="938"/>
      <c r="BL27" s="938"/>
      <c r="BM27" s="938"/>
      <c r="BN27" s="938"/>
      <c r="BO27" s="938"/>
      <c r="BP27" s="938"/>
      <c r="BQ27" s="938"/>
      <c r="BR27" s="938"/>
      <c r="BS27" s="938"/>
      <c r="BT27" s="938"/>
      <c r="BU27" s="938"/>
      <c r="BV27" s="938"/>
      <c r="BW27" s="938"/>
      <c r="BX27" s="938"/>
      <c r="BY27" s="938"/>
      <c r="BZ27" s="938"/>
      <c r="CA27" s="938"/>
      <c r="CB27" s="938"/>
      <c r="CC27" s="938"/>
      <c r="CD27" s="938"/>
      <c r="CE27" s="938"/>
      <c r="CF27" s="938"/>
      <c r="CG27" s="938"/>
      <c r="CH27" s="938"/>
      <c r="CI27" s="938"/>
      <c r="CJ27" s="938"/>
      <c r="CK27" s="938"/>
      <c r="CL27" s="938"/>
      <c r="CM27" s="938"/>
      <c r="CN27" s="938"/>
      <c r="CO27" s="938"/>
      <c r="CP27" s="938"/>
      <c r="CQ27" s="938"/>
      <c r="CR27" s="938"/>
      <c r="CS27" s="938"/>
      <c r="CT27" s="938"/>
      <c r="CU27" s="938"/>
      <c r="CV27" s="938"/>
      <c r="CW27" s="938"/>
      <c r="CX27" s="938"/>
      <c r="CY27" s="938"/>
      <c r="CZ27" s="938"/>
      <c r="DA27" s="938"/>
      <c r="DB27" s="938"/>
      <c r="DC27" s="938"/>
      <c r="DD27" s="938"/>
      <c r="DE27" s="938"/>
      <c r="DF27" s="938"/>
      <c r="DG27" s="938"/>
    </row>
    <row r="28" spans="1:112" ht="20.100000000000001" hidden="1" customHeight="1">
      <c r="A28" s="1"/>
      <c r="B28" s="946"/>
      <c r="C28" s="25" t="str">
        <f>Weighting!C24</f>
        <v>EN 11.0</v>
      </c>
      <c r="D28" s="942" t="str">
        <f>Weighting!D24</f>
        <v>TRANSPORT IMPACT</v>
      </c>
      <c r="E28" s="942"/>
      <c r="F28" s="938"/>
      <c r="G28" s="26"/>
      <c r="H28" s="1"/>
      <c r="I28" s="1"/>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8"/>
      <c r="AY28" s="938"/>
      <c r="AZ28" s="938"/>
      <c r="BA28" s="938"/>
      <c r="BB28" s="938"/>
      <c r="BC28" s="938"/>
      <c r="BD28" s="938"/>
      <c r="BE28" s="938"/>
      <c r="BF28" s="938"/>
      <c r="BG28" s="938"/>
      <c r="BH28" s="938"/>
      <c r="BI28" s="938"/>
      <c r="BJ28" s="938"/>
      <c r="BK28" s="938"/>
      <c r="BL28" s="938"/>
      <c r="BM28" s="938"/>
      <c r="BN28" s="938"/>
      <c r="BO28" s="938"/>
      <c r="BP28" s="938"/>
      <c r="BQ28" s="938"/>
      <c r="BR28" s="938"/>
      <c r="BS28" s="938"/>
      <c r="BT28" s="938"/>
      <c r="BU28" s="938"/>
      <c r="BV28" s="938"/>
      <c r="BW28" s="938"/>
      <c r="BX28" s="938"/>
      <c r="BY28" s="938"/>
      <c r="BZ28" s="938"/>
      <c r="CA28" s="938"/>
      <c r="CB28" s="938"/>
      <c r="CC28" s="938"/>
      <c r="CD28" s="938"/>
      <c r="CE28" s="938"/>
      <c r="CF28" s="938"/>
      <c r="CG28" s="938"/>
      <c r="CH28" s="938"/>
      <c r="CI28" s="938"/>
      <c r="CJ28" s="938"/>
      <c r="CK28" s="938"/>
      <c r="CL28" s="938"/>
      <c r="CM28" s="938"/>
      <c r="CN28" s="938"/>
      <c r="CO28" s="938"/>
      <c r="CP28" s="938"/>
      <c r="CQ28" s="938"/>
      <c r="CR28" s="938"/>
      <c r="CS28" s="938"/>
      <c r="CT28" s="938"/>
      <c r="CU28" s="938"/>
      <c r="CV28" s="938"/>
      <c r="CW28" s="938"/>
      <c r="CX28" s="938"/>
      <c r="CY28" s="938"/>
      <c r="CZ28" s="938"/>
      <c r="DA28" s="938"/>
      <c r="DB28" s="938"/>
      <c r="DC28" s="938"/>
      <c r="DD28" s="938"/>
      <c r="DE28" s="938"/>
      <c r="DF28" s="938"/>
      <c r="DG28" s="938"/>
    </row>
    <row r="29" spans="1:112" ht="20.100000000000001" hidden="1" customHeight="1">
      <c r="A29" s="1"/>
      <c r="B29" s="946"/>
      <c r="C29" s="25" t="str">
        <f>Weighting!C25</f>
        <v>EN 12.0</v>
      </c>
      <c r="D29" s="942" t="str">
        <f>Weighting!D25</f>
        <v>DWELLING SIZE ADJUSTMENT FACTOR</v>
      </c>
      <c r="E29" s="942"/>
      <c r="F29" s="938"/>
      <c r="G29" s="26"/>
      <c r="H29" s="1"/>
      <c r="I29" s="1"/>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8"/>
      <c r="AY29" s="938"/>
      <c r="AZ29" s="938"/>
      <c r="BA29" s="938"/>
      <c r="BB29" s="938"/>
      <c r="BC29" s="938"/>
      <c r="BD29" s="938"/>
      <c r="BE29" s="938"/>
      <c r="BF29" s="938"/>
      <c r="BG29" s="938"/>
      <c r="BH29" s="938"/>
      <c r="BI29" s="938"/>
      <c r="BJ29" s="938"/>
      <c r="BK29" s="938"/>
      <c r="BL29" s="938"/>
      <c r="BM29" s="938"/>
      <c r="BN29" s="938"/>
      <c r="BO29" s="938"/>
      <c r="BP29" s="938"/>
      <c r="BQ29" s="938"/>
      <c r="BR29" s="938"/>
      <c r="BS29" s="938"/>
      <c r="BT29" s="938"/>
      <c r="BU29" s="938"/>
      <c r="BV29" s="938"/>
      <c r="BW29" s="938"/>
      <c r="BX29" s="938"/>
      <c r="BY29" s="938"/>
      <c r="BZ29" s="938"/>
      <c r="CA29" s="938"/>
      <c r="CB29" s="938"/>
      <c r="CC29" s="938"/>
      <c r="CD29" s="938"/>
      <c r="CE29" s="938"/>
      <c r="CF29" s="938"/>
      <c r="CG29" s="938"/>
      <c r="CH29" s="938"/>
      <c r="CI29" s="938"/>
      <c r="CJ29" s="938"/>
      <c r="CK29" s="938"/>
      <c r="CL29" s="938"/>
      <c r="CM29" s="938"/>
      <c r="CN29" s="938"/>
      <c r="CO29" s="938"/>
      <c r="CP29" s="938"/>
      <c r="CQ29" s="938"/>
      <c r="CR29" s="938"/>
      <c r="CS29" s="938"/>
      <c r="CT29" s="938"/>
      <c r="CU29" s="938"/>
      <c r="CV29" s="938"/>
      <c r="CW29" s="938"/>
      <c r="CX29" s="938"/>
      <c r="CY29" s="938"/>
      <c r="CZ29" s="938"/>
      <c r="DA29" s="938"/>
      <c r="DB29" s="938"/>
      <c r="DC29" s="938"/>
      <c r="DD29" s="938"/>
      <c r="DE29" s="938"/>
      <c r="DF29" s="938"/>
      <c r="DG29" s="938"/>
    </row>
    <row r="30" spans="1:112" ht="20.100000000000001" customHeight="1">
      <c r="A30" s="1"/>
      <c r="B30" s="25"/>
      <c r="C30" s="25"/>
      <c r="D30" s="750" t="s">
        <v>745</v>
      </c>
      <c r="E30" s="726"/>
      <c r="F30" s="725"/>
      <c r="G30" s="26"/>
      <c r="H30" s="1"/>
      <c r="I30" s="1"/>
      <c r="K30" s="4"/>
      <c r="L30" s="748">
        <f>Environment!K152</f>
        <v>8</v>
      </c>
      <c r="M30" s="748">
        <f>Environment!L152</f>
        <v>8</v>
      </c>
      <c r="N30" s="748">
        <f>Environment!M152</f>
        <v>8</v>
      </c>
      <c r="O30" s="748">
        <f>Environment!N152</f>
        <v>8</v>
      </c>
      <c r="P30" s="748">
        <f>Environment!O152</f>
        <v>8</v>
      </c>
      <c r="Q30" s="755">
        <f>Environment!P152</f>
        <v>8</v>
      </c>
      <c r="R30" s="755">
        <f>Environment!Q152</f>
        <v>8</v>
      </c>
      <c r="S30" s="755">
        <f>Environment!R152</f>
        <v>8</v>
      </c>
      <c r="T30" s="755">
        <f>Environment!S152</f>
        <v>8</v>
      </c>
      <c r="U30" s="755">
        <f>Environment!T152</f>
        <v>8</v>
      </c>
      <c r="V30" s="755">
        <f>Environment!U152</f>
        <v>8</v>
      </c>
      <c r="W30" s="755">
        <f>Environment!V152</f>
        <v>8</v>
      </c>
      <c r="X30" s="755">
        <f>Environment!W152</f>
        <v>8</v>
      </c>
      <c r="Y30" s="755">
        <f>Environment!X152</f>
        <v>8</v>
      </c>
      <c r="Z30" s="755">
        <f>Environment!Y152</f>
        <v>8</v>
      </c>
      <c r="AA30" s="755">
        <f>Environment!Z152</f>
        <v>8</v>
      </c>
      <c r="AB30" s="755">
        <f>Environment!AA152</f>
        <v>8</v>
      </c>
      <c r="AC30" s="755">
        <f>Environment!AB152</f>
        <v>8</v>
      </c>
      <c r="AD30" s="755">
        <f>Environment!AC152</f>
        <v>8</v>
      </c>
      <c r="AE30" s="755">
        <f>Environment!AD152</f>
        <v>8</v>
      </c>
      <c r="AF30" s="755">
        <f>Environment!AE152</f>
        <v>8</v>
      </c>
      <c r="AG30" s="755">
        <f>Environment!AF152</f>
        <v>8</v>
      </c>
      <c r="AH30" s="755">
        <f>Environment!AG152</f>
        <v>8</v>
      </c>
      <c r="AI30" s="755">
        <f>Environment!AH152</f>
        <v>8</v>
      </c>
      <c r="AJ30" s="755">
        <f>Environment!AI152</f>
        <v>8</v>
      </c>
      <c r="AK30" s="755">
        <f>Environment!AJ152</f>
        <v>8</v>
      </c>
      <c r="AL30" s="755">
        <f>Environment!AK152</f>
        <v>8</v>
      </c>
      <c r="AM30" s="755">
        <f>Environment!AL152</f>
        <v>8</v>
      </c>
      <c r="AN30" s="755">
        <f>Environment!AM152</f>
        <v>8</v>
      </c>
      <c r="AO30" s="755">
        <f>Environment!AN152</f>
        <v>8</v>
      </c>
      <c r="AP30" s="755">
        <f>Environment!AO152</f>
        <v>8</v>
      </c>
      <c r="AQ30" s="755">
        <f>Environment!AP152</f>
        <v>8</v>
      </c>
      <c r="AR30" s="755">
        <f>Environment!AQ152</f>
        <v>8</v>
      </c>
      <c r="AS30" s="755">
        <f>Environment!AR152</f>
        <v>8</v>
      </c>
      <c r="AT30" s="755">
        <f>Environment!AS152</f>
        <v>8</v>
      </c>
      <c r="AU30" s="755">
        <f>Environment!AT152</f>
        <v>8</v>
      </c>
      <c r="AV30" s="755">
        <f>Environment!AU152</f>
        <v>8</v>
      </c>
      <c r="AW30" s="755">
        <f>Environment!AV152</f>
        <v>8</v>
      </c>
      <c r="AX30" s="755">
        <f>Environment!AW152</f>
        <v>8</v>
      </c>
      <c r="AY30" s="755">
        <f>Environment!AX152</f>
        <v>8</v>
      </c>
      <c r="AZ30" s="755">
        <f>Environment!AY152</f>
        <v>8</v>
      </c>
      <c r="BA30" s="755">
        <f>Environment!AZ152</f>
        <v>8</v>
      </c>
      <c r="BB30" s="755">
        <f>Environment!BA152</f>
        <v>8</v>
      </c>
      <c r="BC30" s="755">
        <f>Environment!BB152</f>
        <v>8</v>
      </c>
      <c r="BD30" s="755">
        <f>Environment!BC152</f>
        <v>8</v>
      </c>
      <c r="BE30" s="755">
        <f>Environment!BD152</f>
        <v>8</v>
      </c>
      <c r="BF30" s="755">
        <f>Environment!BE152</f>
        <v>8</v>
      </c>
      <c r="BG30" s="755">
        <f>Environment!BF152</f>
        <v>8</v>
      </c>
      <c r="BH30" s="755">
        <f>Environment!BG152</f>
        <v>8</v>
      </c>
      <c r="BI30" s="755">
        <f>Environment!BH152</f>
        <v>8</v>
      </c>
      <c r="BJ30" s="755">
        <f>Environment!BI152</f>
        <v>8</v>
      </c>
      <c r="BK30" s="755">
        <f>Environment!BJ152</f>
        <v>8</v>
      </c>
      <c r="BL30" s="755">
        <f>Environment!BK152</f>
        <v>8</v>
      </c>
      <c r="BM30" s="755">
        <f>Environment!BL152</f>
        <v>8</v>
      </c>
      <c r="BN30" s="755">
        <f>Environment!BM152</f>
        <v>8</v>
      </c>
      <c r="BO30" s="755">
        <f>Environment!BN152</f>
        <v>8</v>
      </c>
      <c r="BP30" s="755">
        <f>Environment!BO152</f>
        <v>8</v>
      </c>
      <c r="BQ30" s="755">
        <f>Environment!BP152</f>
        <v>8</v>
      </c>
      <c r="BR30" s="755">
        <f>Environment!BQ152</f>
        <v>8</v>
      </c>
      <c r="BS30" s="755">
        <f>Environment!BR152</f>
        <v>8</v>
      </c>
      <c r="BT30" s="755">
        <f>Environment!BS152</f>
        <v>8</v>
      </c>
      <c r="BU30" s="755">
        <f>Environment!BT152</f>
        <v>8</v>
      </c>
      <c r="BV30" s="755">
        <f>Environment!BU152</f>
        <v>8</v>
      </c>
      <c r="BW30" s="755">
        <f>Environment!BV152</f>
        <v>8</v>
      </c>
      <c r="BX30" s="755">
        <f>Environment!BW152</f>
        <v>8</v>
      </c>
      <c r="BY30" s="755">
        <f>Environment!BX152</f>
        <v>8</v>
      </c>
      <c r="BZ30" s="755">
        <f>Environment!BY152</f>
        <v>8</v>
      </c>
      <c r="CA30" s="755">
        <f>Environment!BZ152</f>
        <v>8</v>
      </c>
      <c r="CB30" s="755">
        <f>Environment!CA152</f>
        <v>8</v>
      </c>
      <c r="CC30" s="755">
        <f>Environment!CB152</f>
        <v>8</v>
      </c>
      <c r="CD30" s="755">
        <f>Environment!CC152</f>
        <v>8</v>
      </c>
      <c r="CE30" s="755">
        <f>Environment!CD152</f>
        <v>8</v>
      </c>
      <c r="CF30" s="755">
        <f>Environment!CE152</f>
        <v>8</v>
      </c>
      <c r="CG30" s="755">
        <f>Environment!CF152</f>
        <v>8</v>
      </c>
      <c r="CH30" s="755">
        <f>Environment!CG152</f>
        <v>8</v>
      </c>
      <c r="CI30" s="755">
        <f>Environment!CH152</f>
        <v>8</v>
      </c>
      <c r="CJ30" s="755">
        <f>Environment!CI152</f>
        <v>8</v>
      </c>
      <c r="CK30" s="755">
        <f>Environment!CJ152</f>
        <v>8</v>
      </c>
      <c r="CL30" s="755">
        <f>Environment!CK152</f>
        <v>8</v>
      </c>
      <c r="CM30" s="755">
        <f>Environment!CL152</f>
        <v>8</v>
      </c>
      <c r="CN30" s="755">
        <f>Environment!CM152</f>
        <v>8</v>
      </c>
      <c r="CO30" s="755">
        <f>Environment!CN152</f>
        <v>8</v>
      </c>
      <c r="CP30" s="755">
        <f>Environment!CO152</f>
        <v>8</v>
      </c>
      <c r="CQ30" s="755">
        <f>Environment!CP152</f>
        <v>8</v>
      </c>
      <c r="CR30" s="755">
        <f>Environment!CQ152</f>
        <v>8</v>
      </c>
      <c r="CS30" s="755">
        <f>Environment!CR152</f>
        <v>8</v>
      </c>
      <c r="CT30" s="755">
        <f>Environment!CS152</f>
        <v>8</v>
      </c>
      <c r="CU30" s="755">
        <f>Environment!CT152</f>
        <v>8</v>
      </c>
      <c r="CV30" s="755">
        <f>Environment!CU152</f>
        <v>8</v>
      </c>
      <c r="CW30" s="755">
        <f>Environment!CV152</f>
        <v>8</v>
      </c>
      <c r="CX30" s="755">
        <f>Environment!CW152</f>
        <v>8</v>
      </c>
      <c r="CY30" s="755">
        <f>Environment!CX152</f>
        <v>8</v>
      </c>
      <c r="CZ30" s="755">
        <f>Environment!CY152</f>
        <v>8</v>
      </c>
      <c r="DA30" s="755">
        <f>Environment!CZ152</f>
        <v>8</v>
      </c>
      <c r="DB30" s="755">
        <f>Environment!DA152</f>
        <v>8</v>
      </c>
      <c r="DC30" s="755">
        <f>Environment!DB152</f>
        <v>8</v>
      </c>
      <c r="DD30" s="755">
        <f>Environment!DC152</f>
        <v>8</v>
      </c>
      <c r="DE30" s="755">
        <f>Environment!DD152</f>
        <v>8</v>
      </c>
      <c r="DF30" s="755">
        <f>Environment!DE152</f>
        <v>8</v>
      </c>
      <c r="DG30" s="755">
        <f>Environment!DF152</f>
        <v>8</v>
      </c>
    </row>
    <row r="31" spans="1:112" ht="9.75" customHeight="1">
      <c r="A31" s="1"/>
      <c r="B31" s="27"/>
      <c r="C31" s="238"/>
      <c r="D31" s="239"/>
      <c r="E31" s="239"/>
      <c r="F31" s="240"/>
      <c r="G31" s="240"/>
      <c r="H31" s="1"/>
      <c r="I31" s="1"/>
      <c r="L31" s="17"/>
      <c r="M31" s="17"/>
      <c r="N31" s="17"/>
      <c r="O31" s="17"/>
      <c r="P31" s="17"/>
      <c r="Q31" s="756"/>
      <c r="R31" s="756"/>
      <c r="S31" s="756"/>
      <c r="T31" s="756"/>
      <c r="U31" s="756"/>
      <c r="V31" s="756"/>
      <c r="W31" s="756"/>
      <c r="X31" s="756"/>
      <c r="Y31" s="756"/>
      <c r="Z31" s="756"/>
      <c r="AA31" s="756"/>
      <c r="AB31" s="756"/>
      <c r="AC31" s="756"/>
      <c r="AD31" s="756"/>
      <c r="AE31" s="756"/>
      <c r="AF31" s="756"/>
      <c r="AG31" s="756"/>
      <c r="AH31" s="756"/>
      <c r="AI31" s="756"/>
      <c r="AJ31" s="756"/>
      <c r="AK31" s="756"/>
      <c r="AL31" s="756"/>
      <c r="AM31" s="756"/>
      <c r="AN31" s="756"/>
      <c r="AO31" s="756"/>
      <c r="AP31" s="756"/>
      <c r="AQ31" s="756"/>
      <c r="AR31" s="756"/>
      <c r="AS31" s="756"/>
      <c r="AT31" s="756"/>
      <c r="AU31" s="756"/>
      <c r="AV31" s="756"/>
      <c r="AW31" s="756"/>
      <c r="AX31" s="756"/>
      <c r="AY31" s="756"/>
      <c r="AZ31" s="756"/>
      <c r="BA31" s="756"/>
      <c r="BB31" s="756"/>
      <c r="BC31" s="756"/>
      <c r="BD31" s="756"/>
      <c r="BE31" s="756"/>
      <c r="BF31" s="756"/>
      <c r="BG31" s="756"/>
      <c r="BH31" s="756"/>
      <c r="BI31" s="756"/>
      <c r="BJ31" s="756"/>
      <c r="BK31" s="756"/>
      <c r="BL31" s="756"/>
      <c r="BM31" s="756"/>
      <c r="BN31" s="756"/>
      <c r="BO31" s="756"/>
      <c r="BP31" s="756"/>
      <c r="BQ31" s="756"/>
      <c r="BR31" s="756"/>
      <c r="BS31" s="756"/>
      <c r="BT31" s="756"/>
      <c r="BU31" s="756"/>
      <c r="BV31" s="756"/>
      <c r="BW31" s="756"/>
      <c r="BX31" s="756"/>
      <c r="BY31" s="756"/>
      <c r="BZ31" s="756"/>
      <c r="CA31" s="756"/>
      <c r="CB31" s="756"/>
      <c r="CC31" s="756"/>
      <c r="CD31" s="756"/>
      <c r="CE31" s="756"/>
      <c r="CF31" s="756"/>
      <c r="CG31" s="756"/>
      <c r="CH31" s="756"/>
      <c r="CI31" s="756"/>
      <c r="CJ31" s="756"/>
      <c r="CK31" s="756"/>
      <c r="CL31" s="756"/>
      <c r="CM31" s="756"/>
      <c r="CN31" s="756"/>
      <c r="CO31" s="756"/>
      <c r="CP31" s="756"/>
      <c r="CQ31" s="756"/>
      <c r="CR31" s="756"/>
      <c r="CS31" s="756"/>
      <c r="CT31" s="756"/>
      <c r="CU31" s="756"/>
      <c r="CV31" s="756"/>
      <c r="CW31" s="756"/>
      <c r="CX31" s="756"/>
      <c r="CY31" s="756"/>
      <c r="CZ31" s="756"/>
      <c r="DA31" s="756"/>
      <c r="DB31" s="756"/>
      <c r="DC31" s="756"/>
      <c r="DD31" s="756"/>
      <c r="DE31" s="756"/>
      <c r="DF31" s="756"/>
      <c r="DG31" s="756"/>
    </row>
    <row r="32" spans="1:112" ht="20.100000000000001" hidden="1" customHeight="1">
      <c r="A32" s="1"/>
      <c r="B32" s="946" t="s">
        <v>50</v>
      </c>
      <c r="C32" s="25" t="str">
        <f>Weighting!C29</f>
        <v>HW 1.0</v>
      </c>
      <c r="D32" s="942" t="str">
        <f>Weighting!D29</f>
        <v>INDOOR AIR QUALITY - VENTILATION*</v>
      </c>
      <c r="E32" s="942"/>
      <c r="F32" s="938">
        <f>((HealthWellbeing!F65)/10)+HealthWellbeing!I80</f>
        <v>0</v>
      </c>
      <c r="G32" s="26"/>
      <c r="H32" s="1"/>
      <c r="I32" s="1"/>
      <c r="J32" s="377">
        <f>J45/Weighting!$F$42</f>
        <v>0</v>
      </c>
      <c r="K32" s="377">
        <f>K45/Weighting!$F$42</f>
        <v>0</v>
      </c>
      <c r="L32" s="938">
        <f>L45/Weighting!$F$42</f>
        <v>0</v>
      </c>
      <c r="M32" s="938">
        <f>M45/Weighting!$F$42</f>
        <v>0</v>
      </c>
      <c r="N32" s="938">
        <f>N45/Weighting!$F$42</f>
        <v>0</v>
      </c>
      <c r="O32" s="938">
        <f>O45/Weighting!$F$42</f>
        <v>0</v>
      </c>
      <c r="P32" s="938">
        <f>P45/Weighting!$F$42</f>
        <v>0</v>
      </c>
      <c r="Q32" s="936">
        <f>Q45/Weighting!$F$42</f>
        <v>0</v>
      </c>
      <c r="R32" s="936">
        <f>R45/Weighting!$F$42</f>
        <v>0</v>
      </c>
      <c r="S32" s="936">
        <f>S45/Weighting!$F$42</f>
        <v>0</v>
      </c>
      <c r="T32" s="936">
        <f>T45/Weighting!$F$42</f>
        <v>0</v>
      </c>
      <c r="U32" s="936">
        <f>U45/Weighting!$F$42</f>
        <v>0</v>
      </c>
      <c r="V32" s="936">
        <f>V45/Weighting!$F$42</f>
        <v>0</v>
      </c>
      <c r="W32" s="936">
        <f>W45/Weighting!$F$42</f>
        <v>0</v>
      </c>
      <c r="X32" s="936">
        <f>X45/Weighting!$F$42</f>
        <v>0</v>
      </c>
      <c r="Y32" s="936">
        <f>Y45/Weighting!$F$42</f>
        <v>0</v>
      </c>
      <c r="Z32" s="936">
        <f>Z45/Weighting!$F$42</f>
        <v>0</v>
      </c>
      <c r="AA32" s="936">
        <f>AA45/Weighting!$F$42</f>
        <v>0</v>
      </c>
      <c r="AB32" s="936">
        <f>AB45/Weighting!$F$42</f>
        <v>0</v>
      </c>
      <c r="AC32" s="936">
        <f>AC45/Weighting!$F$42</f>
        <v>0</v>
      </c>
      <c r="AD32" s="936">
        <f>AD45/Weighting!$F$42</f>
        <v>0</v>
      </c>
      <c r="AE32" s="936">
        <f>AE45/Weighting!$F$42</f>
        <v>0</v>
      </c>
      <c r="AF32" s="936">
        <f>AF45/Weighting!$F$42</f>
        <v>0</v>
      </c>
      <c r="AG32" s="936">
        <f>AG45/Weighting!$F$42</f>
        <v>0</v>
      </c>
      <c r="AH32" s="936">
        <f>AH45/Weighting!$F$42</f>
        <v>0</v>
      </c>
      <c r="AI32" s="936">
        <f>AI45/Weighting!$F$42</f>
        <v>0</v>
      </c>
      <c r="AJ32" s="936">
        <f>AJ45/Weighting!$F$42</f>
        <v>0</v>
      </c>
      <c r="AK32" s="936">
        <f>AK45/Weighting!$F$42</f>
        <v>0</v>
      </c>
      <c r="AL32" s="936">
        <f>AL45/Weighting!$F$42</f>
        <v>0</v>
      </c>
      <c r="AM32" s="936">
        <f>AM45/Weighting!$F$42</f>
        <v>0</v>
      </c>
      <c r="AN32" s="936">
        <f>AN45/Weighting!$F$42</f>
        <v>0</v>
      </c>
      <c r="AO32" s="936">
        <f>AO45/Weighting!$F$42</f>
        <v>0</v>
      </c>
      <c r="AP32" s="936">
        <f>AP45/Weighting!$F$42</f>
        <v>0</v>
      </c>
      <c r="AQ32" s="936">
        <f>AQ45/Weighting!$F$42</f>
        <v>0</v>
      </c>
      <c r="AR32" s="936">
        <f>AR45/Weighting!$F$42</f>
        <v>0</v>
      </c>
      <c r="AS32" s="936">
        <f>AS45/Weighting!$F$42</f>
        <v>0</v>
      </c>
      <c r="AT32" s="936">
        <f>AT45/Weighting!$F$42</f>
        <v>0</v>
      </c>
      <c r="AU32" s="936">
        <f>AU45/Weighting!$F$42</f>
        <v>0</v>
      </c>
      <c r="AV32" s="936">
        <f>AV45/Weighting!$F$42</f>
        <v>0</v>
      </c>
      <c r="AW32" s="936">
        <f>AW45/Weighting!$F$42</f>
        <v>0</v>
      </c>
      <c r="AX32" s="936">
        <f>AX45/Weighting!$F$42</f>
        <v>0</v>
      </c>
      <c r="AY32" s="936">
        <f>AY45/Weighting!$F$42</f>
        <v>0</v>
      </c>
      <c r="AZ32" s="936">
        <f>AZ45/Weighting!$F$42</f>
        <v>0</v>
      </c>
      <c r="BA32" s="936">
        <f>BA45/Weighting!$F$42</f>
        <v>0</v>
      </c>
      <c r="BB32" s="936">
        <f>BB45/Weighting!$F$42</f>
        <v>0</v>
      </c>
      <c r="BC32" s="936">
        <f>BC45/Weighting!$F$42</f>
        <v>0</v>
      </c>
      <c r="BD32" s="936">
        <f>BD45/Weighting!$F$42</f>
        <v>0</v>
      </c>
      <c r="BE32" s="936">
        <f>BE45/Weighting!$F$42</f>
        <v>0</v>
      </c>
      <c r="BF32" s="936">
        <f>BF45/Weighting!$F$42</f>
        <v>0</v>
      </c>
      <c r="BG32" s="936">
        <f>BG45/Weighting!$F$42</f>
        <v>0</v>
      </c>
      <c r="BH32" s="936">
        <f>BH45/Weighting!$F$42</f>
        <v>0</v>
      </c>
      <c r="BI32" s="936">
        <f>BI45/Weighting!$F$42</f>
        <v>0</v>
      </c>
      <c r="BJ32" s="936">
        <f>BJ45/Weighting!$F$42</f>
        <v>0</v>
      </c>
      <c r="BK32" s="936">
        <f>BK45/Weighting!$F$42</f>
        <v>0</v>
      </c>
      <c r="BL32" s="936">
        <f>BL45/Weighting!$F$42</f>
        <v>0</v>
      </c>
      <c r="BM32" s="936">
        <f>BM45/Weighting!$F$42</f>
        <v>0</v>
      </c>
      <c r="BN32" s="936">
        <f>BN45/Weighting!$F$42</f>
        <v>0</v>
      </c>
      <c r="BO32" s="936">
        <f>BO45/Weighting!$F$42</f>
        <v>0</v>
      </c>
      <c r="BP32" s="936">
        <f>BP45/Weighting!$F$42</f>
        <v>0</v>
      </c>
      <c r="BQ32" s="936">
        <f>BQ45/Weighting!$F$42</f>
        <v>0</v>
      </c>
      <c r="BR32" s="936">
        <f>BR45/Weighting!$F$42</f>
        <v>0</v>
      </c>
      <c r="BS32" s="936">
        <f>BS45/Weighting!$F$42</f>
        <v>0</v>
      </c>
      <c r="BT32" s="936">
        <f>BT45/Weighting!$F$42</f>
        <v>0</v>
      </c>
      <c r="BU32" s="936">
        <f>BU45/Weighting!$F$42</f>
        <v>0</v>
      </c>
      <c r="BV32" s="936">
        <f>BV45/Weighting!$F$42</f>
        <v>0</v>
      </c>
      <c r="BW32" s="936">
        <f>BW45/Weighting!$F$42</f>
        <v>0</v>
      </c>
      <c r="BX32" s="936">
        <f>BX45/Weighting!$F$42</f>
        <v>0</v>
      </c>
      <c r="BY32" s="936">
        <f>BY45/Weighting!$F$42</f>
        <v>0</v>
      </c>
      <c r="BZ32" s="936">
        <f>BZ45/Weighting!$F$42</f>
        <v>0</v>
      </c>
      <c r="CA32" s="936">
        <f>CA45/Weighting!$F$42</f>
        <v>0</v>
      </c>
      <c r="CB32" s="936">
        <f>CB45/Weighting!$F$42</f>
        <v>0</v>
      </c>
      <c r="CC32" s="936">
        <f>CC45/Weighting!$F$42</f>
        <v>0</v>
      </c>
      <c r="CD32" s="936">
        <f>CD45/Weighting!$F$42</f>
        <v>0</v>
      </c>
      <c r="CE32" s="936">
        <f>CE45/Weighting!$F$42</f>
        <v>0</v>
      </c>
      <c r="CF32" s="936">
        <f>CF45/Weighting!$F$42</f>
        <v>0</v>
      </c>
      <c r="CG32" s="936">
        <f>CG45/Weighting!$F$42</f>
        <v>0</v>
      </c>
      <c r="CH32" s="936">
        <f>CH45/Weighting!$F$42</f>
        <v>0</v>
      </c>
      <c r="CI32" s="936">
        <f>CI45/Weighting!$F$42</f>
        <v>0</v>
      </c>
      <c r="CJ32" s="936">
        <f>CJ45/Weighting!$F$42</f>
        <v>0</v>
      </c>
      <c r="CK32" s="936">
        <f>CK45/Weighting!$F$42</f>
        <v>0</v>
      </c>
      <c r="CL32" s="936">
        <f>CL45/Weighting!$F$42</f>
        <v>0</v>
      </c>
      <c r="CM32" s="936">
        <f>CM45/Weighting!$F$42</f>
        <v>0</v>
      </c>
      <c r="CN32" s="936">
        <f>CN45/Weighting!$F$42</f>
        <v>0</v>
      </c>
      <c r="CO32" s="936">
        <f>CO45/Weighting!$F$42</f>
        <v>0</v>
      </c>
      <c r="CP32" s="936">
        <f>CP45/Weighting!$F$42</f>
        <v>0</v>
      </c>
      <c r="CQ32" s="936">
        <f>CQ45/Weighting!$F$42</f>
        <v>0</v>
      </c>
      <c r="CR32" s="936">
        <f>CR45/Weighting!$F$42</f>
        <v>0</v>
      </c>
      <c r="CS32" s="936">
        <f>CS45/Weighting!$F$42</f>
        <v>0</v>
      </c>
      <c r="CT32" s="936">
        <f>CT45/Weighting!$F$42</f>
        <v>0</v>
      </c>
      <c r="CU32" s="936">
        <f>CU45/Weighting!$F$42</f>
        <v>0</v>
      </c>
      <c r="CV32" s="936">
        <f>CV45/Weighting!$F$42</f>
        <v>0</v>
      </c>
      <c r="CW32" s="936">
        <f>CW45/Weighting!$F$42</f>
        <v>0</v>
      </c>
      <c r="CX32" s="936">
        <f>CX45/Weighting!$F$42</f>
        <v>0</v>
      </c>
      <c r="CY32" s="936">
        <f>CY45/Weighting!$F$42</f>
        <v>0</v>
      </c>
      <c r="CZ32" s="936">
        <f>CZ45/Weighting!$F$42</f>
        <v>0</v>
      </c>
      <c r="DA32" s="936">
        <f>DA45/Weighting!$F$42</f>
        <v>0</v>
      </c>
      <c r="DB32" s="936">
        <f>DB45/Weighting!$F$42</f>
        <v>0</v>
      </c>
      <c r="DC32" s="936">
        <f>DC45/Weighting!$F$42</f>
        <v>0</v>
      </c>
      <c r="DD32" s="936">
        <f>DD45/Weighting!$F$42</f>
        <v>0</v>
      </c>
      <c r="DE32" s="936">
        <f>DE45/Weighting!$F$42</f>
        <v>0</v>
      </c>
      <c r="DF32" s="936">
        <f>DF45/Weighting!$F$42</f>
        <v>0</v>
      </c>
      <c r="DG32" s="936">
        <f>DG45/Weighting!$F$42</f>
        <v>0</v>
      </c>
      <c r="DH32" s="937"/>
    </row>
    <row r="33" spans="1:112" ht="20.100000000000001" hidden="1" customHeight="1">
      <c r="A33" s="1"/>
      <c r="B33" s="946"/>
      <c r="C33" s="25" t="str">
        <f>Weighting!C30</f>
        <v>HW 2.0</v>
      </c>
      <c r="D33" s="942" t="str">
        <f>Weighting!D30</f>
        <v>DAYLIGHTING*</v>
      </c>
      <c r="E33" s="942"/>
      <c r="F33" s="938"/>
      <c r="G33" s="26"/>
      <c r="H33" s="1"/>
      <c r="I33" s="1"/>
      <c r="L33" s="938"/>
      <c r="M33" s="938"/>
      <c r="N33" s="938"/>
      <c r="O33" s="938"/>
      <c r="P33" s="938"/>
      <c r="Q33" s="936"/>
      <c r="R33" s="936"/>
      <c r="S33" s="936"/>
      <c r="T33" s="936"/>
      <c r="U33" s="936"/>
      <c r="V33" s="936"/>
      <c r="W33" s="936"/>
      <c r="X33" s="936"/>
      <c r="Y33" s="936"/>
      <c r="Z33" s="936"/>
      <c r="AA33" s="936"/>
      <c r="AB33" s="936"/>
      <c r="AC33" s="936"/>
      <c r="AD33" s="936"/>
      <c r="AE33" s="936"/>
      <c r="AF33" s="936"/>
      <c r="AG33" s="936"/>
      <c r="AH33" s="936"/>
      <c r="AI33" s="936"/>
      <c r="AJ33" s="936"/>
      <c r="AK33" s="936"/>
      <c r="AL33" s="936"/>
      <c r="AM33" s="936"/>
      <c r="AN33" s="936"/>
      <c r="AO33" s="936"/>
      <c r="AP33" s="936"/>
      <c r="AQ33" s="936"/>
      <c r="AR33" s="936"/>
      <c r="AS33" s="936"/>
      <c r="AT33" s="936"/>
      <c r="AU33" s="936"/>
      <c r="AV33" s="936"/>
      <c r="AW33" s="936"/>
      <c r="AX33" s="936"/>
      <c r="AY33" s="936"/>
      <c r="AZ33" s="936"/>
      <c r="BA33" s="936"/>
      <c r="BB33" s="936"/>
      <c r="BC33" s="936"/>
      <c r="BD33" s="936"/>
      <c r="BE33" s="936"/>
      <c r="BF33" s="936"/>
      <c r="BG33" s="936"/>
      <c r="BH33" s="936"/>
      <c r="BI33" s="936"/>
      <c r="BJ33" s="936"/>
      <c r="BK33" s="936"/>
      <c r="BL33" s="936"/>
      <c r="BM33" s="936"/>
      <c r="BN33" s="936"/>
      <c r="BO33" s="936"/>
      <c r="BP33" s="936"/>
      <c r="BQ33" s="936"/>
      <c r="BR33" s="936"/>
      <c r="BS33" s="936"/>
      <c r="BT33" s="936"/>
      <c r="BU33" s="936"/>
      <c r="BV33" s="936"/>
      <c r="BW33" s="936"/>
      <c r="BX33" s="936"/>
      <c r="BY33" s="936"/>
      <c r="BZ33" s="936"/>
      <c r="CA33" s="936"/>
      <c r="CB33" s="936"/>
      <c r="CC33" s="936"/>
      <c r="CD33" s="936"/>
      <c r="CE33" s="936"/>
      <c r="CF33" s="936"/>
      <c r="CG33" s="936"/>
      <c r="CH33" s="936"/>
      <c r="CI33" s="936"/>
      <c r="CJ33" s="936"/>
      <c r="CK33" s="936"/>
      <c r="CL33" s="936"/>
      <c r="CM33" s="936"/>
      <c r="CN33" s="936"/>
      <c r="CO33" s="936"/>
      <c r="CP33" s="936"/>
      <c r="CQ33" s="936"/>
      <c r="CR33" s="936"/>
      <c r="CS33" s="936"/>
      <c r="CT33" s="936"/>
      <c r="CU33" s="936"/>
      <c r="CV33" s="936"/>
      <c r="CW33" s="936"/>
      <c r="CX33" s="936"/>
      <c r="CY33" s="936"/>
      <c r="CZ33" s="936"/>
      <c r="DA33" s="936"/>
      <c r="DB33" s="936"/>
      <c r="DC33" s="936"/>
      <c r="DD33" s="936"/>
      <c r="DE33" s="936"/>
      <c r="DF33" s="936"/>
      <c r="DG33" s="936"/>
      <c r="DH33" s="937"/>
    </row>
    <row r="34" spans="1:112" ht="20.100000000000001" hidden="1" customHeight="1">
      <c r="A34" s="1"/>
      <c r="B34" s="946"/>
      <c r="C34" s="25" t="str">
        <f>Weighting!C31</f>
        <v>HW 3.0</v>
      </c>
      <c r="D34" s="942" t="str">
        <f>Weighting!D31</f>
        <v>ACOUSTIC COMFORT</v>
      </c>
      <c r="E34" s="942"/>
      <c r="F34" s="938"/>
      <c r="G34" s="26"/>
      <c r="H34" s="1"/>
      <c r="I34" s="1"/>
      <c r="L34" s="938"/>
      <c r="M34" s="938"/>
      <c r="N34" s="938"/>
      <c r="O34" s="938"/>
      <c r="P34" s="938"/>
      <c r="Q34" s="936"/>
      <c r="R34" s="936"/>
      <c r="S34" s="936"/>
      <c r="T34" s="936"/>
      <c r="U34" s="936"/>
      <c r="V34" s="936"/>
      <c r="W34" s="936"/>
      <c r="X34" s="936"/>
      <c r="Y34" s="936"/>
      <c r="Z34" s="936"/>
      <c r="AA34" s="936"/>
      <c r="AB34" s="936"/>
      <c r="AC34" s="936"/>
      <c r="AD34" s="936"/>
      <c r="AE34" s="936"/>
      <c r="AF34" s="936"/>
      <c r="AG34" s="936"/>
      <c r="AH34" s="936"/>
      <c r="AI34" s="936"/>
      <c r="AJ34" s="936"/>
      <c r="AK34" s="936"/>
      <c r="AL34" s="936"/>
      <c r="AM34" s="936"/>
      <c r="AN34" s="936"/>
      <c r="AO34" s="936"/>
      <c r="AP34" s="936"/>
      <c r="AQ34" s="936"/>
      <c r="AR34" s="936"/>
      <c r="AS34" s="936"/>
      <c r="AT34" s="936"/>
      <c r="AU34" s="936"/>
      <c r="AV34" s="936"/>
      <c r="AW34" s="936"/>
      <c r="AX34" s="936"/>
      <c r="AY34" s="936"/>
      <c r="AZ34" s="936"/>
      <c r="BA34" s="936"/>
      <c r="BB34" s="936"/>
      <c r="BC34" s="936"/>
      <c r="BD34" s="936"/>
      <c r="BE34" s="936"/>
      <c r="BF34" s="936"/>
      <c r="BG34" s="936"/>
      <c r="BH34" s="936"/>
      <c r="BI34" s="936"/>
      <c r="BJ34" s="936"/>
      <c r="BK34" s="936"/>
      <c r="BL34" s="936"/>
      <c r="BM34" s="936"/>
      <c r="BN34" s="936"/>
      <c r="BO34" s="936"/>
      <c r="BP34" s="936"/>
      <c r="BQ34" s="936"/>
      <c r="BR34" s="936"/>
      <c r="BS34" s="936"/>
      <c r="BT34" s="936"/>
      <c r="BU34" s="936"/>
      <c r="BV34" s="936"/>
      <c r="BW34" s="936"/>
      <c r="BX34" s="936"/>
      <c r="BY34" s="936"/>
      <c r="BZ34" s="936"/>
      <c r="CA34" s="936"/>
      <c r="CB34" s="936"/>
      <c r="CC34" s="936"/>
      <c r="CD34" s="936"/>
      <c r="CE34" s="936"/>
      <c r="CF34" s="936"/>
      <c r="CG34" s="936"/>
      <c r="CH34" s="936"/>
      <c r="CI34" s="936"/>
      <c r="CJ34" s="936"/>
      <c r="CK34" s="936"/>
      <c r="CL34" s="936"/>
      <c r="CM34" s="936"/>
      <c r="CN34" s="936"/>
      <c r="CO34" s="936"/>
      <c r="CP34" s="936"/>
      <c r="CQ34" s="936"/>
      <c r="CR34" s="936"/>
      <c r="CS34" s="936"/>
      <c r="CT34" s="936"/>
      <c r="CU34" s="936"/>
      <c r="CV34" s="936"/>
      <c r="CW34" s="936"/>
      <c r="CX34" s="936"/>
      <c r="CY34" s="936"/>
      <c r="CZ34" s="936"/>
      <c r="DA34" s="936"/>
      <c r="DB34" s="936"/>
      <c r="DC34" s="936"/>
      <c r="DD34" s="936"/>
      <c r="DE34" s="936"/>
      <c r="DF34" s="936"/>
      <c r="DG34" s="936"/>
      <c r="DH34" s="937"/>
    </row>
    <row r="35" spans="1:112" ht="20.100000000000001" hidden="1" customHeight="1">
      <c r="A35" s="1"/>
      <c r="B35" s="946"/>
      <c r="C35" s="25" t="str">
        <f>Weighting!C32</f>
        <v>HW 3.1</v>
      </c>
      <c r="D35" s="942" t="str">
        <f>Weighting!D32</f>
        <v>AIRBORNE SOUND INSULATION - WALLS</v>
      </c>
      <c r="E35" s="942"/>
      <c r="F35" s="938"/>
      <c r="G35" s="26"/>
      <c r="H35" s="1"/>
      <c r="I35" s="1"/>
      <c r="L35" s="938"/>
      <c r="M35" s="938"/>
      <c r="N35" s="938"/>
      <c r="O35" s="938"/>
      <c r="P35" s="938"/>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6"/>
      <c r="AY35" s="936"/>
      <c r="AZ35" s="936"/>
      <c r="BA35" s="936"/>
      <c r="BB35" s="936"/>
      <c r="BC35" s="936"/>
      <c r="BD35" s="936"/>
      <c r="BE35" s="936"/>
      <c r="BF35" s="936"/>
      <c r="BG35" s="936"/>
      <c r="BH35" s="936"/>
      <c r="BI35" s="936"/>
      <c r="BJ35" s="936"/>
      <c r="BK35" s="936"/>
      <c r="BL35" s="936"/>
      <c r="BM35" s="936"/>
      <c r="BN35" s="936"/>
      <c r="BO35" s="936"/>
      <c r="BP35" s="936"/>
      <c r="BQ35" s="936"/>
      <c r="BR35" s="936"/>
      <c r="BS35" s="936"/>
      <c r="BT35" s="936"/>
      <c r="BU35" s="936"/>
      <c r="BV35" s="936"/>
      <c r="BW35" s="936"/>
      <c r="BX35" s="936"/>
      <c r="BY35" s="936"/>
      <c r="BZ35" s="936"/>
      <c r="CA35" s="936"/>
      <c r="CB35" s="936"/>
      <c r="CC35" s="936"/>
      <c r="CD35" s="936"/>
      <c r="CE35" s="936"/>
      <c r="CF35" s="936"/>
      <c r="CG35" s="936"/>
      <c r="CH35" s="936"/>
      <c r="CI35" s="936"/>
      <c r="CJ35" s="936"/>
      <c r="CK35" s="936"/>
      <c r="CL35" s="936"/>
      <c r="CM35" s="936"/>
      <c r="CN35" s="936"/>
      <c r="CO35" s="936"/>
      <c r="CP35" s="936"/>
      <c r="CQ35" s="936"/>
      <c r="CR35" s="936"/>
      <c r="CS35" s="936"/>
      <c r="CT35" s="936"/>
      <c r="CU35" s="936"/>
      <c r="CV35" s="936"/>
      <c r="CW35" s="936"/>
      <c r="CX35" s="936"/>
      <c r="CY35" s="936"/>
      <c r="CZ35" s="936"/>
      <c r="DA35" s="936"/>
      <c r="DB35" s="936"/>
      <c r="DC35" s="936"/>
      <c r="DD35" s="936"/>
      <c r="DE35" s="936"/>
      <c r="DF35" s="936"/>
      <c r="DG35" s="936"/>
      <c r="DH35" s="937"/>
    </row>
    <row r="36" spans="1:112" ht="20.100000000000001" hidden="1" customHeight="1">
      <c r="A36" s="1"/>
      <c r="B36" s="946"/>
      <c r="C36" s="25" t="str">
        <f>Weighting!C33</f>
        <v>HW 3.2</v>
      </c>
      <c r="D36" s="942" t="str">
        <f>Weighting!D33</f>
        <v>AIRBORNE SOUND INSULATION - FLOORS</v>
      </c>
      <c r="E36" s="942"/>
      <c r="F36" s="938"/>
      <c r="G36" s="26"/>
      <c r="H36" s="1"/>
      <c r="I36" s="1"/>
      <c r="L36" s="938"/>
      <c r="M36" s="938"/>
      <c r="N36" s="938"/>
      <c r="O36" s="938"/>
      <c r="P36" s="938"/>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6"/>
      <c r="AY36" s="936"/>
      <c r="AZ36" s="936"/>
      <c r="BA36" s="936"/>
      <c r="BB36" s="936"/>
      <c r="BC36" s="936"/>
      <c r="BD36" s="936"/>
      <c r="BE36" s="936"/>
      <c r="BF36" s="936"/>
      <c r="BG36" s="936"/>
      <c r="BH36" s="936"/>
      <c r="BI36" s="936"/>
      <c r="BJ36" s="936"/>
      <c r="BK36" s="936"/>
      <c r="BL36" s="936"/>
      <c r="BM36" s="936"/>
      <c r="BN36" s="936"/>
      <c r="BO36" s="936"/>
      <c r="BP36" s="936"/>
      <c r="BQ36" s="936"/>
      <c r="BR36" s="936"/>
      <c r="BS36" s="936"/>
      <c r="BT36" s="936"/>
      <c r="BU36" s="936"/>
      <c r="BV36" s="936"/>
      <c r="BW36" s="936"/>
      <c r="BX36" s="936"/>
      <c r="BY36" s="936"/>
      <c r="BZ36" s="936"/>
      <c r="CA36" s="936"/>
      <c r="CB36" s="936"/>
      <c r="CC36" s="936"/>
      <c r="CD36" s="936"/>
      <c r="CE36" s="936"/>
      <c r="CF36" s="936"/>
      <c r="CG36" s="936"/>
      <c r="CH36" s="936"/>
      <c r="CI36" s="936"/>
      <c r="CJ36" s="936"/>
      <c r="CK36" s="936"/>
      <c r="CL36" s="936"/>
      <c r="CM36" s="936"/>
      <c r="CN36" s="936"/>
      <c r="CO36" s="936"/>
      <c r="CP36" s="936"/>
      <c r="CQ36" s="936"/>
      <c r="CR36" s="936"/>
      <c r="CS36" s="936"/>
      <c r="CT36" s="936"/>
      <c r="CU36" s="936"/>
      <c r="CV36" s="936"/>
      <c r="CW36" s="936"/>
      <c r="CX36" s="936"/>
      <c r="CY36" s="936"/>
      <c r="CZ36" s="936"/>
      <c r="DA36" s="936"/>
      <c r="DB36" s="936"/>
      <c r="DC36" s="936"/>
      <c r="DD36" s="936"/>
      <c r="DE36" s="936"/>
      <c r="DF36" s="936"/>
      <c r="DG36" s="936"/>
      <c r="DH36" s="937"/>
    </row>
    <row r="37" spans="1:112" ht="20.100000000000001" hidden="1" customHeight="1">
      <c r="A37" s="1"/>
      <c r="B37" s="946"/>
      <c r="C37" s="25" t="str">
        <f>Weighting!C34</f>
        <v>HW 3.3</v>
      </c>
      <c r="D37" s="942" t="str">
        <f>Weighting!D34</f>
        <v>IMPACT SOUND INSULATION - FLOORS</v>
      </c>
      <c r="E37" s="942"/>
      <c r="F37" s="938"/>
      <c r="G37" s="26"/>
      <c r="H37" s="1"/>
      <c r="I37" s="1"/>
      <c r="L37" s="938"/>
      <c r="M37" s="938"/>
      <c r="N37" s="938"/>
      <c r="O37" s="938"/>
      <c r="P37" s="938"/>
      <c r="Q37" s="936"/>
      <c r="R37" s="936"/>
      <c r="S37" s="936"/>
      <c r="T37" s="936"/>
      <c r="U37" s="936"/>
      <c r="V37" s="936"/>
      <c r="W37" s="936"/>
      <c r="X37" s="936"/>
      <c r="Y37" s="936"/>
      <c r="Z37" s="936"/>
      <c r="AA37" s="936"/>
      <c r="AB37" s="936"/>
      <c r="AC37" s="936"/>
      <c r="AD37" s="936"/>
      <c r="AE37" s="936"/>
      <c r="AF37" s="936"/>
      <c r="AG37" s="936"/>
      <c r="AH37" s="936"/>
      <c r="AI37" s="936"/>
      <c r="AJ37" s="936"/>
      <c r="AK37" s="936"/>
      <c r="AL37" s="936"/>
      <c r="AM37" s="936"/>
      <c r="AN37" s="936"/>
      <c r="AO37" s="936"/>
      <c r="AP37" s="936"/>
      <c r="AQ37" s="936"/>
      <c r="AR37" s="936"/>
      <c r="AS37" s="936"/>
      <c r="AT37" s="936"/>
      <c r="AU37" s="936"/>
      <c r="AV37" s="936"/>
      <c r="AW37" s="936"/>
      <c r="AX37" s="936"/>
      <c r="AY37" s="936"/>
      <c r="AZ37" s="936"/>
      <c r="BA37" s="936"/>
      <c r="BB37" s="936"/>
      <c r="BC37" s="936"/>
      <c r="BD37" s="936"/>
      <c r="BE37" s="936"/>
      <c r="BF37" s="936"/>
      <c r="BG37" s="936"/>
      <c r="BH37" s="936"/>
      <c r="BI37" s="936"/>
      <c r="BJ37" s="936"/>
      <c r="BK37" s="936"/>
      <c r="BL37" s="936"/>
      <c r="BM37" s="936"/>
      <c r="BN37" s="936"/>
      <c r="BO37" s="936"/>
      <c r="BP37" s="936"/>
      <c r="BQ37" s="936"/>
      <c r="BR37" s="936"/>
      <c r="BS37" s="936"/>
      <c r="BT37" s="936"/>
      <c r="BU37" s="936"/>
      <c r="BV37" s="936"/>
      <c r="BW37" s="936"/>
      <c r="BX37" s="936"/>
      <c r="BY37" s="936"/>
      <c r="BZ37" s="936"/>
      <c r="CA37" s="936"/>
      <c r="CB37" s="936"/>
      <c r="CC37" s="936"/>
      <c r="CD37" s="936"/>
      <c r="CE37" s="936"/>
      <c r="CF37" s="936"/>
      <c r="CG37" s="936"/>
      <c r="CH37" s="936"/>
      <c r="CI37" s="936"/>
      <c r="CJ37" s="936"/>
      <c r="CK37" s="936"/>
      <c r="CL37" s="936"/>
      <c r="CM37" s="936"/>
      <c r="CN37" s="936"/>
      <c r="CO37" s="936"/>
      <c r="CP37" s="936"/>
      <c r="CQ37" s="936"/>
      <c r="CR37" s="936"/>
      <c r="CS37" s="936"/>
      <c r="CT37" s="936"/>
      <c r="CU37" s="936"/>
      <c r="CV37" s="936"/>
      <c r="CW37" s="936"/>
      <c r="CX37" s="936"/>
      <c r="CY37" s="936"/>
      <c r="CZ37" s="936"/>
      <c r="DA37" s="936"/>
      <c r="DB37" s="936"/>
      <c r="DC37" s="936"/>
      <c r="DD37" s="936"/>
      <c r="DE37" s="936"/>
      <c r="DF37" s="936"/>
      <c r="DG37" s="936"/>
      <c r="DH37" s="937"/>
    </row>
    <row r="38" spans="1:112" ht="20.100000000000001" hidden="1" customHeight="1">
      <c r="A38" s="1"/>
      <c r="B38" s="946"/>
      <c r="C38" s="25" t="str">
        <f>Weighting!C35</f>
        <v>HW 3.4</v>
      </c>
      <c r="D38" s="942" t="str">
        <f>Weighting!D35</f>
        <v>INTERNAL SOURCES</v>
      </c>
      <c r="E38" s="942"/>
      <c r="F38" s="938"/>
      <c r="G38" s="26"/>
      <c r="H38" s="1"/>
      <c r="I38" s="1"/>
      <c r="L38" s="938"/>
      <c r="M38" s="938"/>
      <c r="N38" s="938"/>
      <c r="O38" s="938"/>
      <c r="P38" s="938"/>
      <c r="Q38" s="936"/>
      <c r="R38" s="936"/>
      <c r="S38" s="936"/>
      <c r="T38" s="936"/>
      <c r="U38" s="936"/>
      <c r="V38" s="936"/>
      <c r="W38" s="936"/>
      <c r="X38" s="936"/>
      <c r="Y38" s="936"/>
      <c r="Z38" s="936"/>
      <c r="AA38" s="936"/>
      <c r="AB38" s="936"/>
      <c r="AC38" s="936"/>
      <c r="AD38" s="936"/>
      <c r="AE38" s="936"/>
      <c r="AF38" s="936"/>
      <c r="AG38" s="936"/>
      <c r="AH38" s="936"/>
      <c r="AI38" s="936"/>
      <c r="AJ38" s="936"/>
      <c r="AK38" s="936"/>
      <c r="AL38" s="936"/>
      <c r="AM38" s="936"/>
      <c r="AN38" s="936"/>
      <c r="AO38" s="936"/>
      <c r="AP38" s="936"/>
      <c r="AQ38" s="936"/>
      <c r="AR38" s="936"/>
      <c r="AS38" s="936"/>
      <c r="AT38" s="936"/>
      <c r="AU38" s="936"/>
      <c r="AV38" s="936"/>
      <c r="AW38" s="936"/>
      <c r="AX38" s="936"/>
      <c r="AY38" s="936"/>
      <c r="AZ38" s="936"/>
      <c r="BA38" s="936"/>
      <c r="BB38" s="936"/>
      <c r="BC38" s="936"/>
      <c r="BD38" s="936"/>
      <c r="BE38" s="936"/>
      <c r="BF38" s="936"/>
      <c r="BG38" s="936"/>
      <c r="BH38" s="936"/>
      <c r="BI38" s="936"/>
      <c r="BJ38" s="936"/>
      <c r="BK38" s="936"/>
      <c r="BL38" s="936"/>
      <c r="BM38" s="936"/>
      <c r="BN38" s="936"/>
      <c r="BO38" s="936"/>
      <c r="BP38" s="936"/>
      <c r="BQ38" s="936"/>
      <c r="BR38" s="936"/>
      <c r="BS38" s="936"/>
      <c r="BT38" s="936"/>
      <c r="BU38" s="936"/>
      <c r="BV38" s="936"/>
      <c r="BW38" s="936"/>
      <c r="BX38" s="936"/>
      <c r="BY38" s="936"/>
      <c r="BZ38" s="936"/>
      <c r="CA38" s="936"/>
      <c r="CB38" s="936"/>
      <c r="CC38" s="936"/>
      <c r="CD38" s="936"/>
      <c r="CE38" s="936"/>
      <c r="CF38" s="936"/>
      <c r="CG38" s="936"/>
      <c r="CH38" s="936"/>
      <c r="CI38" s="936"/>
      <c r="CJ38" s="936"/>
      <c r="CK38" s="936"/>
      <c r="CL38" s="936"/>
      <c r="CM38" s="936"/>
      <c r="CN38" s="936"/>
      <c r="CO38" s="936"/>
      <c r="CP38" s="936"/>
      <c r="CQ38" s="936"/>
      <c r="CR38" s="936"/>
      <c r="CS38" s="936"/>
      <c r="CT38" s="936"/>
      <c r="CU38" s="936"/>
      <c r="CV38" s="936"/>
      <c r="CW38" s="936"/>
      <c r="CX38" s="936"/>
      <c r="CY38" s="936"/>
      <c r="CZ38" s="936"/>
      <c r="DA38" s="936"/>
      <c r="DB38" s="936"/>
      <c r="DC38" s="936"/>
      <c r="DD38" s="936"/>
      <c r="DE38" s="936"/>
      <c r="DF38" s="936"/>
      <c r="DG38" s="936"/>
      <c r="DH38" s="937"/>
    </row>
    <row r="39" spans="1:112" ht="20.100000000000001" hidden="1" customHeight="1">
      <c r="A39" s="1"/>
      <c r="B39" s="946"/>
      <c r="C39" s="25" t="str">
        <f>Weighting!C36</f>
        <v>HW 4.1</v>
      </c>
      <c r="D39" s="942" t="str">
        <f>Weighting!D36</f>
        <v>SUMMER COMFORT - RISK OF OVERHEATING</v>
      </c>
      <c r="E39" s="942"/>
      <c r="F39" s="938"/>
      <c r="G39" s="26"/>
      <c r="H39" s="1"/>
      <c r="I39" s="1"/>
      <c r="L39" s="938"/>
      <c r="M39" s="938"/>
      <c r="N39" s="938"/>
      <c r="O39" s="938"/>
      <c r="P39" s="938"/>
      <c r="Q39" s="936"/>
      <c r="R39" s="936"/>
      <c r="S39" s="936"/>
      <c r="T39" s="936"/>
      <c r="U39" s="936"/>
      <c r="V39" s="936"/>
      <c r="W39" s="936"/>
      <c r="X39" s="936"/>
      <c r="Y39" s="936"/>
      <c r="Z39" s="936"/>
      <c r="AA39" s="936"/>
      <c r="AB39" s="936"/>
      <c r="AC39" s="936"/>
      <c r="AD39" s="936"/>
      <c r="AE39" s="936"/>
      <c r="AF39" s="936"/>
      <c r="AG39" s="936"/>
      <c r="AH39" s="936"/>
      <c r="AI39" s="936"/>
      <c r="AJ39" s="936"/>
      <c r="AK39" s="936"/>
      <c r="AL39" s="936"/>
      <c r="AM39" s="936"/>
      <c r="AN39" s="936"/>
      <c r="AO39" s="936"/>
      <c r="AP39" s="936"/>
      <c r="AQ39" s="936"/>
      <c r="AR39" s="936"/>
      <c r="AS39" s="936"/>
      <c r="AT39" s="936"/>
      <c r="AU39" s="936"/>
      <c r="AV39" s="936"/>
      <c r="AW39" s="936"/>
      <c r="AX39" s="936"/>
      <c r="AY39" s="936"/>
      <c r="AZ39" s="936"/>
      <c r="BA39" s="936"/>
      <c r="BB39" s="936"/>
      <c r="BC39" s="936"/>
      <c r="BD39" s="936"/>
      <c r="BE39" s="936"/>
      <c r="BF39" s="936"/>
      <c r="BG39" s="936"/>
      <c r="BH39" s="936"/>
      <c r="BI39" s="936"/>
      <c r="BJ39" s="936"/>
      <c r="BK39" s="936"/>
      <c r="BL39" s="936"/>
      <c r="BM39" s="936"/>
      <c r="BN39" s="936"/>
      <c r="BO39" s="936"/>
      <c r="BP39" s="936"/>
      <c r="BQ39" s="936"/>
      <c r="BR39" s="936"/>
      <c r="BS39" s="936"/>
      <c r="BT39" s="936"/>
      <c r="BU39" s="936"/>
      <c r="BV39" s="936"/>
      <c r="BW39" s="936"/>
      <c r="BX39" s="936"/>
      <c r="BY39" s="936"/>
      <c r="BZ39" s="936"/>
      <c r="CA39" s="936"/>
      <c r="CB39" s="936"/>
      <c r="CC39" s="936"/>
      <c r="CD39" s="936"/>
      <c r="CE39" s="936"/>
      <c r="CF39" s="936"/>
      <c r="CG39" s="936"/>
      <c r="CH39" s="936"/>
      <c r="CI39" s="936"/>
      <c r="CJ39" s="936"/>
      <c r="CK39" s="936"/>
      <c r="CL39" s="936"/>
      <c r="CM39" s="936"/>
      <c r="CN39" s="936"/>
      <c r="CO39" s="936"/>
      <c r="CP39" s="936"/>
      <c r="CQ39" s="936"/>
      <c r="CR39" s="936"/>
      <c r="CS39" s="936"/>
      <c r="CT39" s="936"/>
      <c r="CU39" s="936"/>
      <c r="CV39" s="936"/>
      <c r="CW39" s="936"/>
      <c r="CX39" s="936"/>
      <c r="CY39" s="936"/>
      <c r="CZ39" s="936"/>
      <c r="DA39" s="936"/>
      <c r="DB39" s="936"/>
      <c r="DC39" s="936"/>
      <c r="DD39" s="936"/>
      <c r="DE39" s="936"/>
      <c r="DF39" s="936"/>
      <c r="DG39" s="936"/>
      <c r="DH39" s="937"/>
    </row>
    <row r="40" spans="1:112" ht="20.100000000000001" hidden="1" customHeight="1">
      <c r="A40" s="1"/>
      <c r="B40" s="946"/>
      <c r="C40" s="25" t="str">
        <f>Weighting!C37</f>
        <v>HW 4.2</v>
      </c>
      <c r="D40" s="942" t="str">
        <f>Weighting!D37</f>
        <v>WINTER COMFORT - RADIANT SYMMETRY</v>
      </c>
      <c r="E40" s="942"/>
      <c r="F40" s="938"/>
      <c r="G40" s="26"/>
      <c r="H40" s="1"/>
      <c r="I40" s="1"/>
      <c r="L40" s="938"/>
      <c r="M40" s="938"/>
      <c r="N40" s="938"/>
      <c r="O40" s="938"/>
      <c r="P40" s="938"/>
      <c r="Q40" s="936"/>
      <c r="R40" s="936"/>
      <c r="S40" s="936"/>
      <c r="T40" s="936"/>
      <c r="U40" s="936"/>
      <c r="V40" s="936"/>
      <c r="W40" s="936"/>
      <c r="X40" s="936"/>
      <c r="Y40" s="936"/>
      <c r="Z40" s="936"/>
      <c r="AA40" s="936"/>
      <c r="AB40" s="936"/>
      <c r="AC40" s="936"/>
      <c r="AD40" s="936"/>
      <c r="AE40" s="936"/>
      <c r="AF40" s="936"/>
      <c r="AG40" s="936"/>
      <c r="AH40" s="936"/>
      <c r="AI40" s="936"/>
      <c r="AJ40" s="936"/>
      <c r="AK40" s="936"/>
      <c r="AL40" s="936"/>
      <c r="AM40" s="936"/>
      <c r="AN40" s="936"/>
      <c r="AO40" s="936"/>
      <c r="AP40" s="936"/>
      <c r="AQ40" s="936"/>
      <c r="AR40" s="936"/>
      <c r="AS40" s="936"/>
      <c r="AT40" s="936"/>
      <c r="AU40" s="936"/>
      <c r="AV40" s="936"/>
      <c r="AW40" s="936"/>
      <c r="AX40" s="936"/>
      <c r="AY40" s="936"/>
      <c r="AZ40" s="936"/>
      <c r="BA40" s="936"/>
      <c r="BB40" s="936"/>
      <c r="BC40" s="936"/>
      <c r="BD40" s="936"/>
      <c r="BE40" s="936"/>
      <c r="BF40" s="936"/>
      <c r="BG40" s="936"/>
      <c r="BH40" s="936"/>
      <c r="BI40" s="936"/>
      <c r="BJ40" s="936"/>
      <c r="BK40" s="936"/>
      <c r="BL40" s="936"/>
      <c r="BM40" s="936"/>
      <c r="BN40" s="936"/>
      <c r="BO40" s="936"/>
      <c r="BP40" s="936"/>
      <c r="BQ40" s="936"/>
      <c r="BR40" s="936"/>
      <c r="BS40" s="936"/>
      <c r="BT40" s="936"/>
      <c r="BU40" s="936"/>
      <c r="BV40" s="936"/>
      <c r="BW40" s="936"/>
      <c r="BX40" s="936"/>
      <c r="BY40" s="936"/>
      <c r="BZ40" s="936"/>
      <c r="CA40" s="936"/>
      <c r="CB40" s="936"/>
      <c r="CC40" s="936"/>
      <c r="CD40" s="936"/>
      <c r="CE40" s="936"/>
      <c r="CF40" s="936"/>
      <c r="CG40" s="936"/>
      <c r="CH40" s="936"/>
      <c r="CI40" s="936"/>
      <c r="CJ40" s="936"/>
      <c r="CK40" s="936"/>
      <c r="CL40" s="936"/>
      <c r="CM40" s="936"/>
      <c r="CN40" s="936"/>
      <c r="CO40" s="936"/>
      <c r="CP40" s="936"/>
      <c r="CQ40" s="936"/>
      <c r="CR40" s="936"/>
      <c r="CS40" s="936"/>
      <c r="CT40" s="936"/>
      <c r="CU40" s="936"/>
      <c r="CV40" s="936"/>
      <c r="CW40" s="936"/>
      <c r="CX40" s="936"/>
      <c r="CY40" s="936"/>
      <c r="CZ40" s="936"/>
      <c r="DA40" s="936"/>
      <c r="DB40" s="936"/>
      <c r="DC40" s="936"/>
      <c r="DD40" s="936"/>
      <c r="DE40" s="936"/>
      <c r="DF40" s="936"/>
      <c r="DG40" s="936"/>
      <c r="DH40" s="937"/>
    </row>
    <row r="41" spans="1:112" ht="20.100000000000001" hidden="1" customHeight="1">
      <c r="A41" s="1"/>
      <c r="B41" s="946"/>
      <c r="C41" s="25" t="str">
        <f>Weighting!C38</f>
        <v>HW 5.0</v>
      </c>
      <c r="D41" s="942" t="str">
        <f>Weighting!D38</f>
        <v>LOW VOC SPECIFICATION AND TESTING</v>
      </c>
      <c r="E41" s="942"/>
      <c r="F41" s="938"/>
      <c r="G41" s="26"/>
      <c r="H41" s="1"/>
      <c r="I41" s="1"/>
      <c r="L41" s="938"/>
      <c r="M41" s="938"/>
      <c r="N41" s="938"/>
      <c r="O41" s="938"/>
      <c r="P41" s="938"/>
      <c r="Q41" s="936"/>
      <c r="R41" s="936"/>
      <c r="S41" s="936"/>
      <c r="T41" s="936"/>
      <c r="U41" s="936"/>
      <c r="V41" s="936"/>
      <c r="W41" s="936"/>
      <c r="X41" s="936"/>
      <c r="Y41" s="936"/>
      <c r="Z41" s="936"/>
      <c r="AA41" s="936"/>
      <c r="AB41" s="936"/>
      <c r="AC41" s="936"/>
      <c r="AD41" s="936"/>
      <c r="AE41" s="936"/>
      <c r="AF41" s="936"/>
      <c r="AG41" s="936"/>
      <c r="AH41" s="936"/>
      <c r="AI41" s="936"/>
      <c r="AJ41" s="936"/>
      <c r="AK41" s="936"/>
      <c r="AL41" s="936"/>
      <c r="AM41" s="936"/>
      <c r="AN41" s="936"/>
      <c r="AO41" s="936"/>
      <c r="AP41" s="936"/>
      <c r="AQ41" s="936"/>
      <c r="AR41" s="936"/>
      <c r="AS41" s="936"/>
      <c r="AT41" s="936"/>
      <c r="AU41" s="936"/>
      <c r="AV41" s="936"/>
      <c r="AW41" s="936"/>
      <c r="AX41" s="936"/>
      <c r="AY41" s="936"/>
      <c r="AZ41" s="936"/>
      <c r="BA41" s="936"/>
      <c r="BB41" s="936"/>
      <c r="BC41" s="936"/>
      <c r="BD41" s="936"/>
      <c r="BE41" s="936"/>
      <c r="BF41" s="936"/>
      <c r="BG41" s="936"/>
      <c r="BH41" s="936"/>
      <c r="BI41" s="936"/>
      <c r="BJ41" s="936"/>
      <c r="BK41" s="936"/>
      <c r="BL41" s="936"/>
      <c r="BM41" s="936"/>
      <c r="BN41" s="936"/>
      <c r="BO41" s="936"/>
      <c r="BP41" s="936"/>
      <c r="BQ41" s="936"/>
      <c r="BR41" s="936"/>
      <c r="BS41" s="936"/>
      <c r="BT41" s="936"/>
      <c r="BU41" s="936"/>
      <c r="BV41" s="936"/>
      <c r="BW41" s="936"/>
      <c r="BX41" s="936"/>
      <c r="BY41" s="936"/>
      <c r="BZ41" s="936"/>
      <c r="CA41" s="936"/>
      <c r="CB41" s="936"/>
      <c r="CC41" s="936"/>
      <c r="CD41" s="936"/>
      <c r="CE41" s="936"/>
      <c r="CF41" s="936"/>
      <c r="CG41" s="936"/>
      <c r="CH41" s="936"/>
      <c r="CI41" s="936"/>
      <c r="CJ41" s="936"/>
      <c r="CK41" s="936"/>
      <c r="CL41" s="936"/>
      <c r="CM41" s="936"/>
      <c r="CN41" s="936"/>
      <c r="CO41" s="936"/>
      <c r="CP41" s="936"/>
      <c r="CQ41" s="936"/>
      <c r="CR41" s="936"/>
      <c r="CS41" s="936"/>
      <c r="CT41" s="936"/>
      <c r="CU41" s="936"/>
      <c r="CV41" s="936"/>
      <c r="CW41" s="936"/>
      <c r="CX41" s="936"/>
      <c r="CY41" s="936"/>
      <c r="CZ41" s="936"/>
      <c r="DA41" s="936"/>
      <c r="DB41" s="936"/>
      <c r="DC41" s="936"/>
      <c r="DD41" s="936"/>
      <c r="DE41" s="936"/>
      <c r="DF41" s="936"/>
      <c r="DG41" s="936"/>
      <c r="DH41" s="937"/>
    </row>
    <row r="42" spans="1:112" ht="20.100000000000001" hidden="1" customHeight="1">
      <c r="A42" s="1"/>
      <c r="B42" s="946"/>
      <c r="C42" s="25" t="str">
        <f>Weighting!C39</f>
        <v>HW 6.0</v>
      </c>
      <c r="D42" s="942" t="str">
        <f>Weighting!D39</f>
        <v>RADON - MEASURED LEVELS</v>
      </c>
      <c r="E42" s="942"/>
      <c r="F42" s="938"/>
      <c r="G42" s="26"/>
      <c r="H42" s="1"/>
      <c r="I42" s="1"/>
      <c r="L42" s="938"/>
      <c r="M42" s="938"/>
      <c r="N42" s="938"/>
      <c r="O42" s="938"/>
      <c r="P42" s="938"/>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6"/>
      <c r="AY42" s="936"/>
      <c r="AZ42" s="936"/>
      <c r="BA42" s="936"/>
      <c r="BB42" s="936"/>
      <c r="BC42" s="936"/>
      <c r="BD42" s="936"/>
      <c r="BE42" s="936"/>
      <c r="BF42" s="936"/>
      <c r="BG42" s="936"/>
      <c r="BH42" s="936"/>
      <c r="BI42" s="936"/>
      <c r="BJ42" s="936"/>
      <c r="BK42" s="936"/>
      <c r="BL42" s="936"/>
      <c r="BM42" s="936"/>
      <c r="BN42" s="936"/>
      <c r="BO42" s="936"/>
      <c r="BP42" s="936"/>
      <c r="BQ42" s="936"/>
      <c r="BR42" s="936"/>
      <c r="BS42" s="936"/>
      <c r="BT42" s="936"/>
      <c r="BU42" s="936"/>
      <c r="BV42" s="936"/>
      <c r="BW42" s="936"/>
      <c r="BX42" s="936"/>
      <c r="BY42" s="936"/>
      <c r="BZ42" s="936"/>
      <c r="CA42" s="936"/>
      <c r="CB42" s="936"/>
      <c r="CC42" s="936"/>
      <c r="CD42" s="936"/>
      <c r="CE42" s="936"/>
      <c r="CF42" s="936"/>
      <c r="CG42" s="936"/>
      <c r="CH42" s="936"/>
      <c r="CI42" s="936"/>
      <c r="CJ42" s="936"/>
      <c r="CK42" s="936"/>
      <c r="CL42" s="936"/>
      <c r="CM42" s="936"/>
      <c r="CN42" s="936"/>
      <c r="CO42" s="936"/>
      <c r="CP42" s="936"/>
      <c r="CQ42" s="936"/>
      <c r="CR42" s="936"/>
      <c r="CS42" s="936"/>
      <c r="CT42" s="936"/>
      <c r="CU42" s="936"/>
      <c r="CV42" s="936"/>
      <c r="CW42" s="936"/>
      <c r="CX42" s="936"/>
      <c r="CY42" s="936"/>
      <c r="CZ42" s="936"/>
      <c r="DA42" s="936"/>
      <c r="DB42" s="936"/>
      <c r="DC42" s="936"/>
      <c r="DD42" s="936"/>
      <c r="DE42" s="936"/>
      <c r="DF42" s="936"/>
      <c r="DG42" s="936"/>
      <c r="DH42" s="937"/>
    </row>
    <row r="43" spans="1:112" ht="20.100000000000001" hidden="1" customHeight="1">
      <c r="A43" s="1"/>
      <c r="B43" s="946"/>
      <c r="C43" s="25" t="str">
        <f>Weighting!C40</f>
        <v>HW 7.0</v>
      </c>
      <c r="D43" s="942" t="str">
        <f>Weighting!D40</f>
        <v>DRINKING WATER QUALITY</v>
      </c>
      <c r="E43" s="942"/>
      <c r="F43" s="938"/>
      <c r="G43" s="26"/>
      <c r="H43" s="1"/>
      <c r="I43" s="1"/>
      <c r="L43" s="938"/>
      <c r="M43" s="938"/>
      <c r="N43" s="938"/>
      <c r="O43" s="938"/>
      <c r="P43" s="938"/>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6"/>
      <c r="AY43" s="936"/>
      <c r="AZ43" s="936"/>
      <c r="BA43" s="936"/>
      <c r="BB43" s="936"/>
      <c r="BC43" s="936"/>
      <c r="BD43" s="936"/>
      <c r="BE43" s="936"/>
      <c r="BF43" s="936"/>
      <c r="BG43" s="936"/>
      <c r="BH43" s="936"/>
      <c r="BI43" s="936"/>
      <c r="BJ43" s="936"/>
      <c r="BK43" s="936"/>
      <c r="BL43" s="936"/>
      <c r="BM43" s="936"/>
      <c r="BN43" s="936"/>
      <c r="BO43" s="936"/>
      <c r="BP43" s="936"/>
      <c r="BQ43" s="936"/>
      <c r="BR43" s="936"/>
      <c r="BS43" s="936"/>
      <c r="BT43" s="936"/>
      <c r="BU43" s="936"/>
      <c r="BV43" s="936"/>
      <c r="BW43" s="936"/>
      <c r="BX43" s="936"/>
      <c r="BY43" s="936"/>
      <c r="BZ43" s="936"/>
      <c r="CA43" s="936"/>
      <c r="CB43" s="936"/>
      <c r="CC43" s="936"/>
      <c r="CD43" s="936"/>
      <c r="CE43" s="936"/>
      <c r="CF43" s="936"/>
      <c r="CG43" s="936"/>
      <c r="CH43" s="936"/>
      <c r="CI43" s="936"/>
      <c r="CJ43" s="936"/>
      <c r="CK43" s="936"/>
      <c r="CL43" s="936"/>
      <c r="CM43" s="936"/>
      <c r="CN43" s="936"/>
      <c r="CO43" s="936"/>
      <c r="CP43" s="936"/>
      <c r="CQ43" s="936"/>
      <c r="CR43" s="936"/>
      <c r="CS43" s="936"/>
      <c r="CT43" s="936"/>
      <c r="CU43" s="936"/>
      <c r="CV43" s="936"/>
      <c r="CW43" s="936"/>
      <c r="CX43" s="936"/>
      <c r="CY43" s="936"/>
      <c r="CZ43" s="936"/>
      <c r="DA43" s="936"/>
      <c r="DB43" s="936"/>
      <c r="DC43" s="936"/>
      <c r="DD43" s="936"/>
      <c r="DE43" s="936"/>
      <c r="DF43" s="936"/>
      <c r="DG43" s="936"/>
      <c r="DH43" s="937"/>
    </row>
    <row r="44" spans="1:112" ht="63.6" hidden="1" customHeight="1">
      <c r="A44" s="1"/>
      <c r="B44" s="946"/>
      <c r="C44" s="25" t="str">
        <f>Weighting!C41</f>
        <v>HW 8.0</v>
      </c>
      <c r="D44" s="942" t="str">
        <f>Weighting!D41</f>
        <v>WALKABLE NEIGHBOURHOOD</v>
      </c>
      <c r="E44" s="942"/>
      <c r="F44" s="938"/>
      <c r="G44" s="26"/>
      <c r="H44" s="1"/>
      <c r="I44" s="1"/>
      <c r="L44" s="938"/>
      <c r="M44" s="938"/>
      <c r="N44" s="938"/>
      <c r="O44" s="938"/>
      <c r="P44" s="938"/>
      <c r="Q44" s="936"/>
      <c r="R44" s="936"/>
      <c r="S44" s="936"/>
      <c r="T44" s="936"/>
      <c r="U44" s="936"/>
      <c r="V44" s="936"/>
      <c r="W44" s="936"/>
      <c r="X44" s="936"/>
      <c r="Y44" s="936"/>
      <c r="Z44" s="936"/>
      <c r="AA44" s="936"/>
      <c r="AB44" s="936"/>
      <c r="AC44" s="936"/>
      <c r="AD44" s="936"/>
      <c r="AE44" s="936"/>
      <c r="AF44" s="936"/>
      <c r="AG44" s="936"/>
      <c r="AH44" s="936"/>
      <c r="AI44" s="936"/>
      <c r="AJ44" s="936"/>
      <c r="AK44" s="936"/>
      <c r="AL44" s="936"/>
      <c r="AM44" s="936"/>
      <c r="AN44" s="936"/>
      <c r="AO44" s="936"/>
      <c r="AP44" s="936"/>
      <c r="AQ44" s="936"/>
      <c r="AR44" s="936"/>
      <c r="AS44" s="936"/>
      <c r="AT44" s="936"/>
      <c r="AU44" s="936"/>
      <c r="AV44" s="936"/>
      <c r="AW44" s="936"/>
      <c r="AX44" s="936"/>
      <c r="AY44" s="936"/>
      <c r="AZ44" s="936"/>
      <c r="BA44" s="936"/>
      <c r="BB44" s="936"/>
      <c r="BC44" s="936"/>
      <c r="BD44" s="936"/>
      <c r="BE44" s="936"/>
      <c r="BF44" s="936"/>
      <c r="BG44" s="936"/>
      <c r="BH44" s="936"/>
      <c r="BI44" s="936"/>
      <c r="BJ44" s="936"/>
      <c r="BK44" s="936"/>
      <c r="BL44" s="936"/>
      <c r="BM44" s="936"/>
      <c r="BN44" s="936"/>
      <c r="BO44" s="936"/>
      <c r="BP44" s="936"/>
      <c r="BQ44" s="936"/>
      <c r="BR44" s="936"/>
      <c r="BS44" s="936"/>
      <c r="BT44" s="936"/>
      <c r="BU44" s="936"/>
      <c r="BV44" s="936"/>
      <c r="BW44" s="936"/>
      <c r="BX44" s="936"/>
      <c r="BY44" s="936"/>
      <c r="BZ44" s="936"/>
      <c r="CA44" s="936"/>
      <c r="CB44" s="936"/>
      <c r="CC44" s="936"/>
      <c r="CD44" s="936"/>
      <c r="CE44" s="936"/>
      <c r="CF44" s="936"/>
      <c r="CG44" s="936"/>
      <c r="CH44" s="936"/>
      <c r="CI44" s="936"/>
      <c r="CJ44" s="936"/>
      <c r="CK44" s="936"/>
      <c r="CL44" s="936"/>
      <c r="CM44" s="936"/>
      <c r="CN44" s="936"/>
      <c r="CO44" s="936"/>
      <c r="CP44" s="936"/>
      <c r="CQ44" s="936"/>
      <c r="CR44" s="936"/>
      <c r="CS44" s="936"/>
      <c r="CT44" s="936"/>
      <c r="CU44" s="936"/>
      <c r="CV44" s="936"/>
      <c r="CW44" s="936"/>
      <c r="CX44" s="936"/>
      <c r="CY44" s="936"/>
      <c r="CZ44" s="936"/>
      <c r="DA44" s="936"/>
      <c r="DB44" s="936"/>
      <c r="DC44" s="936"/>
      <c r="DD44" s="936"/>
      <c r="DE44" s="936"/>
      <c r="DF44" s="936"/>
      <c r="DG44" s="936"/>
      <c r="DH44" s="937"/>
    </row>
    <row r="45" spans="1:112" ht="20.100000000000001" customHeight="1">
      <c r="A45" s="1"/>
      <c r="B45" s="25"/>
      <c r="C45" s="25"/>
      <c r="D45" s="750" t="s">
        <v>746</v>
      </c>
      <c r="E45" s="281"/>
      <c r="F45" s="725"/>
      <c r="G45" s="26"/>
      <c r="H45" s="1"/>
      <c r="I45" s="1"/>
      <c r="L45" s="749">
        <f>HealthWellbeing!K81</f>
        <v>0</v>
      </c>
      <c r="M45" s="749">
        <f>HealthWellbeing!L81</f>
        <v>0</v>
      </c>
      <c r="N45" s="749">
        <f>HealthWellbeing!M81</f>
        <v>0</v>
      </c>
      <c r="O45" s="749">
        <f>HealthWellbeing!N81</f>
        <v>0</v>
      </c>
      <c r="P45" s="749">
        <f>HealthWellbeing!O81</f>
        <v>0</v>
      </c>
      <c r="Q45" s="754">
        <f>HealthWellbeing!P81</f>
        <v>0</v>
      </c>
      <c r="R45" s="754">
        <f>HealthWellbeing!Q81</f>
        <v>0</v>
      </c>
      <c r="S45" s="754">
        <f>HealthWellbeing!R81</f>
        <v>0</v>
      </c>
      <c r="T45" s="754">
        <f>HealthWellbeing!S81</f>
        <v>0</v>
      </c>
      <c r="U45" s="754">
        <f>HealthWellbeing!T81</f>
        <v>0</v>
      </c>
      <c r="V45" s="754">
        <f>HealthWellbeing!U81</f>
        <v>0</v>
      </c>
      <c r="W45" s="754">
        <f>HealthWellbeing!V81</f>
        <v>0</v>
      </c>
      <c r="X45" s="754">
        <f>HealthWellbeing!W81</f>
        <v>0</v>
      </c>
      <c r="Y45" s="754">
        <f>HealthWellbeing!X81</f>
        <v>0</v>
      </c>
      <c r="Z45" s="754">
        <f>HealthWellbeing!Y81</f>
        <v>0</v>
      </c>
      <c r="AA45" s="754">
        <f>HealthWellbeing!Z81</f>
        <v>0</v>
      </c>
      <c r="AB45" s="754">
        <f>HealthWellbeing!AA81</f>
        <v>0</v>
      </c>
      <c r="AC45" s="754">
        <f>HealthWellbeing!AB81</f>
        <v>0</v>
      </c>
      <c r="AD45" s="754">
        <f>HealthWellbeing!AC81</f>
        <v>0</v>
      </c>
      <c r="AE45" s="754">
        <f>HealthWellbeing!AD81</f>
        <v>0</v>
      </c>
      <c r="AF45" s="754">
        <f>HealthWellbeing!AE81</f>
        <v>0</v>
      </c>
      <c r="AG45" s="754">
        <f>HealthWellbeing!AF81</f>
        <v>0</v>
      </c>
      <c r="AH45" s="754">
        <f>HealthWellbeing!AG81</f>
        <v>0</v>
      </c>
      <c r="AI45" s="754">
        <f>HealthWellbeing!AH81</f>
        <v>0</v>
      </c>
      <c r="AJ45" s="754">
        <f>HealthWellbeing!AI81</f>
        <v>0</v>
      </c>
      <c r="AK45" s="754">
        <f>HealthWellbeing!AJ81</f>
        <v>0</v>
      </c>
      <c r="AL45" s="754">
        <f>HealthWellbeing!AK81</f>
        <v>0</v>
      </c>
      <c r="AM45" s="754">
        <f>HealthWellbeing!AL81</f>
        <v>0</v>
      </c>
      <c r="AN45" s="754">
        <f>HealthWellbeing!AM81</f>
        <v>0</v>
      </c>
      <c r="AO45" s="754">
        <f>HealthWellbeing!AN81</f>
        <v>0</v>
      </c>
      <c r="AP45" s="754">
        <f>HealthWellbeing!AO81</f>
        <v>0</v>
      </c>
      <c r="AQ45" s="754">
        <f>HealthWellbeing!AP81</f>
        <v>0</v>
      </c>
      <c r="AR45" s="754">
        <f>HealthWellbeing!AQ81</f>
        <v>0</v>
      </c>
      <c r="AS45" s="754">
        <f>HealthWellbeing!AR81</f>
        <v>0</v>
      </c>
      <c r="AT45" s="754">
        <f>HealthWellbeing!AS81</f>
        <v>0</v>
      </c>
      <c r="AU45" s="754">
        <f>HealthWellbeing!AT81</f>
        <v>0</v>
      </c>
      <c r="AV45" s="754">
        <f>HealthWellbeing!AU81</f>
        <v>0</v>
      </c>
      <c r="AW45" s="754">
        <f>HealthWellbeing!AV81</f>
        <v>0</v>
      </c>
      <c r="AX45" s="754">
        <f>HealthWellbeing!AW81</f>
        <v>0</v>
      </c>
      <c r="AY45" s="754">
        <f>HealthWellbeing!AX81</f>
        <v>0</v>
      </c>
      <c r="AZ45" s="754">
        <f>HealthWellbeing!AY81</f>
        <v>0</v>
      </c>
      <c r="BA45" s="754">
        <f>HealthWellbeing!AZ81</f>
        <v>0</v>
      </c>
      <c r="BB45" s="754">
        <f>HealthWellbeing!BA81</f>
        <v>0</v>
      </c>
      <c r="BC45" s="754">
        <f>HealthWellbeing!BB81</f>
        <v>0</v>
      </c>
      <c r="BD45" s="754">
        <f>HealthWellbeing!BC81</f>
        <v>0</v>
      </c>
      <c r="BE45" s="754">
        <f>HealthWellbeing!BD81</f>
        <v>0</v>
      </c>
      <c r="BF45" s="754">
        <f>HealthWellbeing!BE81</f>
        <v>0</v>
      </c>
      <c r="BG45" s="754">
        <f>HealthWellbeing!BF81</f>
        <v>0</v>
      </c>
      <c r="BH45" s="754">
        <f>HealthWellbeing!BG81</f>
        <v>0</v>
      </c>
      <c r="BI45" s="754">
        <f>HealthWellbeing!BH81</f>
        <v>0</v>
      </c>
      <c r="BJ45" s="754">
        <f>HealthWellbeing!BI81</f>
        <v>0</v>
      </c>
      <c r="BK45" s="754">
        <f>HealthWellbeing!BJ81</f>
        <v>0</v>
      </c>
      <c r="BL45" s="754">
        <f>HealthWellbeing!BK81</f>
        <v>0</v>
      </c>
      <c r="BM45" s="754">
        <f>HealthWellbeing!BL81</f>
        <v>0</v>
      </c>
      <c r="BN45" s="754">
        <f>HealthWellbeing!BM81</f>
        <v>0</v>
      </c>
      <c r="BO45" s="754">
        <f>HealthWellbeing!BN81</f>
        <v>0</v>
      </c>
      <c r="BP45" s="754">
        <f>HealthWellbeing!BO81</f>
        <v>0</v>
      </c>
      <c r="BQ45" s="754">
        <f>HealthWellbeing!BP81</f>
        <v>0</v>
      </c>
      <c r="BR45" s="754">
        <f>HealthWellbeing!BQ81</f>
        <v>0</v>
      </c>
      <c r="BS45" s="754">
        <f>HealthWellbeing!BR81</f>
        <v>0</v>
      </c>
      <c r="BT45" s="754">
        <f>HealthWellbeing!BS81</f>
        <v>0</v>
      </c>
      <c r="BU45" s="754">
        <f>HealthWellbeing!BT81</f>
        <v>0</v>
      </c>
      <c r="BV45" s="754">
        <f>HealthWellbeing!BU81</f>
        <v>0</v>
      </c>
      <c r="BW45" s="754">
        <f>HealthWellbeing!BV81</f>
        <v>0</v>
      </c>
      <c r="BX45" s="754">
        <f>HealthWellbeing!BW81</f>
        <v>0</v>
      </c>
      <c r="BY45" s="754">
        <f>HealthWellbeing!BX81</f>
        <v>0</v>
      </c>
      <c r="BZ45" s="754">
        <f>HealthWellbeing!BY81</f>
        <v>0</v>
      </c>
      <c r="CA45" s="754">
        <f>HealthWellbeing!BZ81</f>
        <v>0</v>
      </c>
      <c r="CB45" s="754">
        <f>HealthWellbeing!CA81</f>
        <v>0</v>
      </c>
      <c r="CC45" s="754">
        <f>HealthWellbeing!CB81</f>
        <v>0</v>
      </c>
      <c r="CD45" s="754">
        <f>HealthWellbeing!CC81</f>
        <v>0</v>
      </c>
      <c r="CE45" s="754">
        <f>HealthWellbeing!CD81</f>
        <v>0</v>
      </c>
      <c r="CF45" s="754">
        <f>HealthWellbeing!CE81</f>
        <v>0</v>
      </c>
      <c r="CG45" s="754">
        <f>HealthWellbeing!CF81</f>
        <v>0</v>
      </c>
      <c r="CH45" s="754">
        <f>HealthWellbeing!CG81</f>
        <v>0</v>
      </c>
      <c r="CI45" s="754">
        <f>HealthWellbeing!CH81</f>
        <v>0</v>
      </c>
      <c r="CJ45" s="754">
        <f>HealthWellbeing!CI81</f>
        <v>0</v>
      </c>
      <c r="CK45" s="754">
        <f>HealthWellbeing!CJ81</f>
        <v>0</v>
      </c>
      <c r="CL45" s="754">
        <f>HealthWellbeing!CK81</f>
        <v>0</v>
      </c>
      <c r="CM45" s="754">
        <f>HealthWellbeing!CL81</f>
        <v>0</v>
      </c>
      <c r="CN45" s="754">
        <f>HealthWellbeing!CM81</f>
        <v>0</v>
      </c>
      <c r="CO45" s="754">
        <f>HealthWellbeing!CN81</f>
        <v>0</v>
      </c>
      <c r="CP45" s="754">
        <f>HealthWellbeing!CO81</f>
        <v>0</v>
      </c>
      <c r="CQ45" s="754">
        <f>HealthWellbeing!CP81</f>
        <v>0</v>
      </c>
      <c r="CR45" s="754">
        <f>HealthWellbeing!CQ81</f>
        <v>0</v>
      </c>
      <c r="CS45" s="754">
        <f>HealthWellbeing!CR81</f>
        <v>0</v>
      </c>
      <c r="CT45" s="754">
        <f>HealthWellbeing!CS81</f>
        <v>0</v>
      </c>
      <c r="CU45" s="754">
        <f>HealthWellbeing!CT81</f>
        <v>0</v>
      </c>
      <c r="CV45" s="754">
        <f>HealthWellbeing!CU81</f>
        <v>0</v>
      </c>
      <c r="CW45" s="754">
        <f>HealthWellbeing!CV81</f>
        <v>0</v>
      </c>
      <c r="CX45" s="754">
        <f>HealthWellbeing!CW81</f>
        <v>0</v>
      </c>
      <c r="CY45" s="754">
        <f>HealthWellbeing!CX81</f>
        <v>0</v>
      </c>
      <c r="CZ45" s="754">
        <f>HealthWellbeing!CY81</f>
        <v>0</v>
      </c>
      <c r="DA45" s="754">
        <f>HealthWellbeing!CZ81</f>
        <v>0</v>
      </c>
      <c r="DB45" s="754">
        <f>HealthWellbeing!DA81</f>
        <v>0</v>
      </c>
      <c r="DC45" s="754">
        <f>HealthWellbeing!DB81</f>
        <v>0</v>
      </c>
      <c r="DD45" s="754">
        <f>HealthWellbeing!DC81</f>
        <v>0</v>
      </c>
      <c r="DE45" s="754">
        <f>HealthWellbeing!DD81</f>
        <v>0</v>
      </c>
      <c r="DF45" s="754">
        <f>HealthWellbeing!DE81</f>
        <v>0</v>
      </c>
      <c r="DG45" s="754">
        <f>HealthWellbeing!DF81</f>
        <v>0</v>
      </c>
    </row>
    <row r="46" spans="1:112" ht="9" customHeight="1">
      <c r="A46" s="1"/>
      <c r="B46" s="28"/>
      <c r="C46" s="237"/>
      <c r="D46" s="239"/>
      <c r="E46" s="239"/>
      <c r="F46" s="240"/>
      <c r="G46" s="240"/>
      <c r="H46" s="1"/>
      <c r="I46" s="1"/>
      <c r="L46" s="17"/>
      <c r="M46" s="17"/>
      <c r="N46" s="17"/>
      <c r="O46" s="17"/>
      <c r="P46" s="17"/>
      <c r="Q46" s="756"/>
      <c r="R46" s="756"/>
      <c r="S46" s="756"/>
      <c r="T46" s="756"/>
      <c r="U46" s="756"/>
      <c r="V46" s="756"/>
      <c r="W46" s="756"/>
      <c r="X46" s="756"/>
      <c r="Y46" s="756"/>
      <c r="Z46" s="756"/>
      <c r="AA46" s="756"/>
      <c r="AB46" s="756"/>
      <c r="AC46" s="756"/>
      <c r="AD46" s="756"/>
      <c r="AE46" s="756"/>
      <c r="AF46" s="756"/>
      <c r="AG46" s="756"/>
      <c r="AH46" s="756"/>
      <c r="AI46" s="756"/>
      <c r="AJ46" s="756"/>
      <c r="AK46" s="756"/>
      <c r="AL46" s="756"/>
      <c r="AM46" s="756"/>
      <c r="AN46" s="756"/>
      <c r="AO46" s="756"/>
      <c r="AP46" s="756"/>
      <c r="AQ46" s="756"/>
      <c r="AR46" s="756"/>
      <c r="AS46" s="756"/>
      <c r="AT46" s="756"/>
      <c r="AU46" s="756"/>
      <c r="AV46" s="756"/>
      <c r="AW46" s="756"/>
      <c r="AX46" s="756"/>
      <c r="AY46" s="756"/>
      <c r="AZ46" s="756"/>
      <c r="BA46" s="756"/>
      <c r="BB46" s="756"/>
      <c r="BC46" s="756"/>
      <c r="BD46" s="756"/>
      <c r="BE46" s="756"/>
      <c r="BF46" s="756"/>
      <c r="BG46" s="756"/>
      <c r="BH46" s="756"/>
      <c r="BI46" s="756"/>
      <c r="BJ46" s="756"/>
      <c r="BK46" s="756"/>
      <c r="BL46" s="756"/>
      <c r="BM46" s="756"/>
      <c r="BN46" s="756"/>
      <c r="BO46" s="756"/>
      <c r="BP46" s="756"/>
      <c r="BQ46" s="756"/>
      <c r="BR46" s="756"/>
      <c r="BS46" s="756"/>
      <c r="BT46" s="756"/>
      <c r="BU46" s="756"/>
      <c r="BV46" s="756"/>
      <c r="BW46" s="756"/>
      <c r="BX46" s="756"/>
      <c r="BY46" s="756"/>
      <c r="BZ46" s="756"/>
      <c r="CA46" s="756"/>
      <c r="CB46" s="756"/>
      <c r="CC46" s="756"/>
      <c r="CD46" s="756"/>
      <c r="CE46" s="756"/>
      <c r="CF46" s="756"/>
      <c r="CG46" s="756"/>
      <c r="CH46" s="756"/>
      <c r="CI46" s="756"/>
      <c r="CJ46" s="756"/>
      <c r="CK46" s="756"/>
      <c r="CL46" s="756"/>
      <c r="CM46" s="756"/>
      <c r="CN46" s="756"/>
      <c r="CO46" s="756"/>
      <c r="CP46" s="756"/>
      <c r="CQ46" s="756"/>
      <c r="CR46" s="756"/>
      <c r="CS46" s="756"/>
      <c r="CT46" s="756"/>
      <c r="CU46" s="756"/>
      <c r="CV46" s="756"/>
      <c r="CW46" s="756"/>
      <c r="CX46" s="756"/>
      <c r="CY46" s="756"/>
      <c r="CZ46" s="756"/>
      <c r="DA46" s="756"/>
      <c r="DB46" s="756"/>
      <c r="DC46" s="756"/>
      <c r="DD46" s="756"/>
      <c r="DE46" s="756"/>
      <c r="DF46" s="756"/>
      <c r="DG46" s="756"/>
    </row>
    <row r="47" spans="1:112" ht="20.100000000000001" hidden="1" customHeight="1">
      <c r="A47" s="1"/>
      <c r="B47" s="946" t="s">
        <v>53</v>
      </c>
      <c r="C47" s="25" t="str">
        <f>Weighting!C44</f>
        <v>EC 1.0</v>
      </c>
      <c r="D47" s="942" t="str">
        <f>Weighting!D44</f>
        <v>NET SPACE HEAT DEMAND*</v>
      </c>
      <c r="E47" s="942"/>
      <c r="F47" s="938" t="e">
        <f>((Economic!F67)/10)+Economic!#REF!</f>
        <v>#REF!</v>
      </c>
      <c r="G47" s="26"/>
      <c r="H47" s="1"/>
      <c r="I47" s="1"/>
      <c r="L47" s="938">
        <f>L54/Weighting!$F$51</f>
        <v>0</v>
      </c>
      <c r="M47" s="938">
        <f>M54/Weighting!$F$51</f>
        <v>0</v>
      </c>
      <c r="N47" s="938">
        <f>N54/Weighting!$F$51</f>
        <v>0</v>
      </c>
      <c r="O47" s="938">
        <f>O54/Weighting!$F$51</f>
        <v>0</v>
      </c>
      <c r="P47" s="938">
        <f>P54/Weighting!$F$51</f>
        <v>0</v>
      </c>
      <c r="Q47" s="936">
        <f>Q54/Weighting!$F$51</f>
        <v>0</v>
      </c>
      <c r="R47" s="936">
        <f>R54/Weighting!$F$51</f>
        <v>0</v>
      </c>
      <c r="S47" s="936">
        <f>S54/Weighting!$F$51</f>
        <v>0</v>
      </c>
      <c r="T47" s="936">
        <f>T54/Weighting!$F$51</f>
        <v>0</v>
      </c>
      <c r="U47" s="936">
        <f>U54/Weighting!$F$51</f>
        <v>0</v>
      </c>
      <c r="V47" s="936">
        <f>V54/Weighting!$F$51</f>
        <v>0</v>
      </c>
      <c r="W47" s="936">
        <f>W54/Weighting!$F$51</f>
        <v>0</v>
      </c>
      <c r="X47" s="936">
        <f>X54/Weighting!$F$51</f>
        <v>0</v>
      </c>
      <c r="Y47" s="936">
        <f>Y54/Weighting!$F$51</f>
        <v>0</v>
      </c>
      <c r="Z47" s="936">
        <f>Z54/Weighting!$F$51</f>
        <v>0</v>
      </c>
      <c r="AA47" s="936">
        <f>AA54/Weighting!$F$51</f>
        <v>0</v>
      </c>
      <c r="AB47" s="936">
        <f>AB54/Weighting!$F$51</f>
        <v>0</v>
      </c>
      <c r="AC47" s="936">
        <f>AC54/Weighting!$F$51</f>
        <v>0</v>
      </c>
      <c r="AD47" s="936">
        <f>AD54/Weighting!$F$51</f>
        <v>0</v>
      </c>
      <c r="AE47" s="936">
        <f>AE54/Weighting!$F$51</f>
        <v>0</v>
      </c>
      <c r="AF47" s="936">
        <f>AF54/Weighting!$F$51</f>
        <v>0</v>
      </c>
      <c r="AG47" s="936">
        <f>AG54/Weighting!$F$51</f>
        <v>0</v>
      </c>
      <c r="AH47" s="936">
        <f>AH54/Weighting!$F$51</f>
        <v>0</v>
      </c>
      <c r="AI47" s="936">
        <f>AI54/Weighting!$F$51</f>
        <v>0</v>
      </c>
      <c r="AJ47" s="936">
        <f>AJ54/Weighting!$F$51</f>
        <v>0</v>
      </c>
      <c r="AK47" s="936">
        <f>AK54/Weighting!$F$51</f>
        <v>0</v>
      </c>
      <c r="AL47" s="936">
        <f>AL54/Weighting!$F$51</f>
        <v>0</v>
      </c>
      <c r="AM47" s="936">
        <f>AM54/Weighting!$F$51</f>
        <v>0</v>
      </c>
      <c r="AN47" s="936">
        <f>AN54/Weighting!$F$51</f>
        <v>0</v>
      </c>
      <c r="AO47" s="936">
        <f>AO54/Weighting!$F$51</f>
        <v>0</v>
      </c>
      <c r="AP47" s="936">
        <f>AP54/Weighting!$F$51</f>
        <v>0</v>
      </c>
      <c r="AQ47" s="936">
        <f>AQ54/Weighting!$F$51</f>
        <v>0</v>
      </c>
      <c r="AR47" s="936">
        <f>AR54/Weighting!$F$51</f>
        <v>0</v>
      </c>
      <c r="AS47" s="936">
        <f>AS54/Weighting!$F$51</f>
        <v>0</v>
      </c>
      <c r="AT47" s="936">
        <f>AT54/Weighting!$F$51</f>
        <v>0</v>
      </c>
      <c r="AU47" s="936">
        <f>AU54/Weighting!$F$51</f>
        <v>0</v>
      </c>
      <c r="AV47" s="936">
        <f>AV54/Weighting!$F$51</f>
        <v>0</v>
      </c>
      <c r="AW47" s="936">
        <f>AW54/Weighting!$F$51</f>
        <v>0</v>
      </c>
      <c r="AX47" s="936">
        <f>AX54/Weighting!$F$51</f>
        <v>0</v>
      </c>
      <c r="AY47" s="936">
        <f>AY54/Weighting!$F$51</f>
        <v>0</v>
      </c>
      <c r="AZ47" s="936">
        <f>AZ54/Weighting!$F$51</f>
        <v>0</v>
      </c>
      <c r="BA47" s="936">
        <f>BA54/Weighting!$F$51</f>
        <v>0</v>
      </c>
      <c r="BB47" s="936">
        <f>BB54/Weighting!$F$51</f>
        <v>0</v>
      </c>
      <c r="BC47" s="936">
        <f>BC54/Weighting!$F$51</f>
        <v>0</v>
      </c>
      <c r="BD47" s="936">
        <f>BD54/Weighting!$F$51</f>
        <v>0</v>
      </c>
      <c r="BE47" s="936">
        <f>BE54/Weighting!$F$51</f>
        <v>0</v>
      </c>
      <c r="BF47" s="936">
        <f>BF54/Weighting!$F$51</f>
        <v>0</v>
      </c>
      <c r="BG47" s="936">
        <f>BG54/Weighting!$F$51</f>
        <v>0</v>
      </c>
      <c r="BH47" s="936">
        <f>BH54/Weighting!$F$51</f>
        <v>0</v>
      </c>
      <c r="BI47" s="936">
        <f>BI54/Weighting!$F$51</f>
        <v>0</v>
      </c>
      <c r="BJ47" s="936">
        <f>BJ54/Weighting!$F$51</f>
        <v>0</v>
      </c>
      <c r="BK47" s="936">
        <f>BK54/Weighting!$F$51</f>
        <v>0</v>
      </c>
      <c r="BL47" s="936">
        <f>BL54/Weighting!$F$51</f>
        <v>0</v>
      </c>
      <c r="BM47" s="936">
        <f>BM54/Weighting!$F$51</f>
        <v>0</v>
      </c>
      <c r="BN47" s="936">
        <f>BN54/Weighting!$F$51</f>
        <v>0</v>
      </c>
      <c r="BO47" s="936">
        <f>BO54/Weighting!$F$51</f>
        <v>0</v>
      </c>
      <c r="BP47" s="936">
        <f>BP54/Weighting!$F$51</f>
        <v>0</v>
      </c>
      <c r="BQ47" s="936">
        <f>BQ54/Weighting!$F$51</f>
        <v>0</v>
      </c>
      <c r="BR47" s="936">
        <f>BR54/Weighting!$F$51</f>
        <v>0</v>
      </c>
      <c r="BS47" s="936">
        <f>BS54/Weighting!$F$51</f>
        <v>0</v>
      </c>
      <c r="BT47" s="936">
        <f>BT54/Weighting!$F$51</f>
        <v>0</v>
      </c>
      <c r="BU47" s="936">
        <f>BU54/Weighting!$F$51</f>
        <v>0</v>
      </c>
      <c r="BV47" s="936">
        <f>BV54/Weighting!$F$51</f>
        <v>0</v>
      </c>
      <c r="BW47" s="936">
        <f>BW54/Weighting!$F$51</f>
        <v>0</v>
      </c>
      <c r="BX47" s="936">
        <f>BX54/Weighting!$F$51</f>
        <v>0</v>
      </c>
      <c r="BY47" s="936">
        <f>BY54/Weighting!$F$51</f>
        <v>0</v>
      </c>
      <c r="BZ47" s="936">
        <f>BZ54/Weighting!$F$51</f>
        <v>0</v>
      </c>
      <c r="CA47" s="936">
        <f>CA54/Weighting!$F$51</f>
        <v>0</v>
      </c>
      <c r="CB47" s="936">
        <f>CB54/Weighting!$F$51</f>
        <v>0</v>
      </c>
      <c r="CC47" s="936">
        <f>CC54/Weighting!$F$51</f>
        <v>0</v>
      </c>
      <c r="CD47" s="936">
        <f>CD54/Weighting!$F$51</f>
        <v>0</v>
      </c>
      <c r="CE47" s="936">
        <f>CE54/Weighting!$F$51</f>
        <v>0</v>
      </c>
      <c r="CF47" s="936">
        <f>CF54/Weighting!$F$51</f>
        <v>0</v>
      </c>
      <c r="CG47" s="936">
        <f>CG54/Weighting!$F$51</f>
        <v>0</v>
      </c>
      <c r="CH47" s="936">
        <f>CH54/Weighting!$F$51</f>
        <v>0</v>
      </c>
      <c r="CI47" s="936">
        <f>CI54/Weighting!$F$51</f>
        <v>0</v>
      </c>
      <c r="CJ47" s="936">
        <f>CJ54/Weighting!$F$51</f>
        <v>0</v>
      </c>
      <c r="CK47" s="936">
        <f>CK54/Weighting!$F$51</f>
        <v>0</v>
      </c>
      <c r="CL47" s="936">
        <f>CL54/Weighting!$F$51</f>
        <v>0</v>
      </c>
      <c r="CM47" s="936">
        <f>CM54/Weighting!$F$51</f>
        <v>0</v>
      </c>
      <c r="CN47" s="936">
        <f>CN54/Weighting!$F$51</f>
        <v>0</v>
      </c>
      <c r="CO47" s="936">
        <f>CO54/Weighting!$F$51</f>
        <v>0</v>
      </c>
      <c r="CP47" s="936">
        <f>CP54/Weighting!$F$51</f>
        <v>0</v>
      </c>
      <c r="CQ47" s="936">
        <f>CQ54/Weighting!$F$51</f>
        <v>0</v>
      </c>
      <c r="CR47" s="936">
        <f>CR54/Weighting!$F$51</f>
        <v>0</v>
      </c>
      <c r="CS47" s="936">
        <f>CS54/Weighting!$F$51</f>
        <v>0</v>
      </c>
      <c r="CT47" s="936">
        <f>CT54/Weighting!$F$51</f>
        <v>0</v>
      </c>
      <c r="CU47" s="936">
        <f>CU54/Weighting!$F$51</f>
        <v>0</v>
      </c>
      <c r="CV47" s="936">
        <f>CV54/Weighting!$F$51</f>
        <v>0</v>
      </c>
      <c r="CW47" s="936">
        <f>CW54/Weighting!$F$51</f>
        <v>0</v>
      </c>
      <c r="CX47" s="936">
        <f>CX54/Weighting!$F$51</f>
        <v>0</v>
      </c>
      <c r="CY47" s="936">
        <f>CY54/Weighting!$F$51</f>
        <v>0</v>
      </c>
      <c r="CZ47" s="936">
        <f>CZ54/Weighting!$F$51</f>
        <v>0</v>
      </c>
      <c r="DA47" s="936">
        <f>DA54/Weighting!$F$51</f>
        <v>0</v>
      </c>
      <c r="DB47" s="936">
        <f>DB54/Weighting!$F$51</f>
        <v>0</v>
      </c>
      <c r="DC47" s="936">
        <f>DC54/Weighting!$F$51</f>
        <v>0</v>
      </c>
      <c r="DD47" s="936">
        <f>DD54/Weighting!$F$51</f>
        <v>0</v>
      </c>
      <c r="DE47" s="936">
        <f>DE54/Weighting!$F$51</f>
        <v>0</v>
      </c>
      <c r="DF47" s="936">
        <f>DF54/Weighting!$F$51</f>
        <v>0</v>
      </c>
      <c r="DG47" s="936">
        <f>DG54/Weighting!$F$51</f>
        <v>0</v>
      </c>
      <c r="DH47" s="937"/>
    </row>
    <row r="48" spans="1:112" ht="20.100000000000001" hidden="1" customHeight="1">
      <c r="A48" s="1"/>
      <c r="B48" s="946"/>
      <c r="C48" s="25" t="str">
        <f>Weighting!C45</f>
        <v>EC 2.0</v>
      </c>
      <c r="D48" s="942" t="str">
        <f>Weighting!D45</f>
        <v>ENERGY COSTS</v>
      </c>
      <c r="E48" s="942"/>
      <c r="F48" s="938"/>
      <c r="G48" s="26"/>
      <c r="H48" s="1"/>
      <c r="I48" s="1"/>
      <c r="L48" s="938"/>
      <c r="M48" s="938"/>
      <c r="N48" s="938"/>
      <c r="O48" s="938"/>
      <c r="P48" s="938"/>
      <c r="Q48" s="936"/>
      <c r="R48" s="936"/>
      <c r="S48" s="936"/>
      <c r="T48" s="936"/>
      <c r="U48" s="936"/>
      <c r="V48" s="936"/>
      <c r="W48" s="936"/>
      <c r="X48" s="936"/>
      <c r="Y48" s="936"/>
      <c r="Z48" s="936"/>
      <c r="AA48" s="936"/>
      <c r="AB48" s="936"/>
      <c r="AC48" s="936"/>
      <c r="AD48" s="936"/>
      <c r="AE48" s="936"/>
      <c r="AF48" s="936"/>
      <c r="AG48" s="936"/>
      <c r="AH48" s="936"/>
      <c r="AI48" s="936"/>
      <c r="AJ48" s="936"/>
      <c r="AK48" s="936"/>
      <c r="AL48" s="936"/>
      <c r="AM48" s="936"/>
      <c r="AN48" s="936"/>
      <c r="AO48" s="936"/>
      <c r="AP48" s="936"/>
      <c r="AQ48" s="936"/>
      <c r="AR48" s="936"/>
      <c r="AS48" s="936"/>
      <c r="AT48" s="936"/>
      <c r="AU48" s="936"/>
      <c r="AV48" s="936"/>
      <c r="AW48" s="936"/>
      <c r="AX48" s="936"/>
      <c r="AY48" s="936"/>
      <c r="AZ48" s="936"/>
      <c r="BA48" s="936"/>
      <c r="BB48" s="936"/>
      <c r="BC48" s="936"/>
      <c r="BD48" s="936"/>
      <c r="BE48" s="936"/>
      <c r="BF48" s="936"/>
      <c r="BG48" s="936"/>
      <c r="BH48" s="936"/>
      <c r="BI48" s="936"/>
      <c r="BJ48" s="936"/>
      <c r="BK48" s="936"/>
      <c r="BL48" s="936"/>
      <c r="BM48" s="936"/>
      <c r="BN48" s="936"/>
      <c r="BO48" s="936"/>
      <c r="BP48" s="936"/>
      <c r="BQ48" s="936"/>
      <c r="BR48" s="936"/>
      <c r="BS48" s="936"/>
      <c r="BT48" s="936"/>
      <c r="BU48" s="936"/>
      <c r="BV48" s="936"/>
      <c r="BW48" s="936"/>
      <c r="BX48" s="936"/>
      <c r="BY48" s="936"/>
      <c r="BZ48" s="936"/>
      <c r="CA48" s="936"/>
      <c r="CB48" s="936"/>
      <c r="CC48" s="936"/>
      <c r="CD48" s="936"/>
      <c r="CE48" s="936"/>
      <c r="CF48" s="936"/>
      <c r="CG48" s="936"/>
      <c r="CH48" s="936"/>
      <c r="CI48" s="936"/>
      <c r="CJ48" s="936"/>
      <c r="CK48" s="936"/>
      <c r="CL48" s="936"/>
      <c r="CM48" s="936"/>
      <c r="CN48" s="936"/>
      <c r="CO48" s="936"/>
      <c r="CP48" s="936"/>
      <c r="CQ48" s="936"/>
      <c r="CR48" s="936"/>
      <c r="CS48" s="936"/>
      <c r="CT48" s="936"/>
      <c r="CU48" s="936"/>
      <c r="CV48" s="936"/>
      <c r="CW48" s="936"/>
      <c r="CX48" s="936"/>
      <c r="CY48" s="936"/>
      <c r="CZ48" s="936"/>
      <c r="DA48" s="936"/>
      <c r="DB48" s="936"/>
      <c r="DC48" s="936"/>
      <c r="DD48" s="936"/>
      <c r="DE48" s="936"/>
      <c r="DF48" s="936"/>
      <c r="DG48" s="936"/>
      <c r="DH48" s="937"/>
    </row>
    <row r="49" spans="1:139" ht="20.100000000000001" hidden="1" customHeight="1">
      <c r="A49" s="1"/>
      <c r="B49" s="946"/>
      <c r="C49" s="25" t="str">
        <f>Weighting!C46</f>
        <v>EC 3.0</v>
      </c>
      <c r="D49" s="942" t="str">
        <f>Weighting!D46</f>
        <v>TRANSPORT COSTS</v>
      </c>
      <c r="E49" s="942"/>
      <c r="F49" s="938"/>
      <c r="G49" s="26"/>
      <c r="H49" s="1"/>
      <c r="I49" s="1"/>
      <c r="L49" s="938"/>
      <c r="M49" s="938"/>
      <c r="N49" s="938"/>
      <c r="O49" s="938"/>
      <c r="P49" s="938"/>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6"/>
      <c r="AY49" s="936"/>
      <c r="AZ49" s="936"/>
      <c r="BA49" s="936"/>
      <c r="BB49" s="936"/>
      <c r="BC49" s="936"/>
      <c r="BD49" s="936"/>
      <c r="BE49" s="936"/>
      <c r="BF49" s="936"/>
      <c r="BG49" s="936"/>
      <c r="BH49" s="936"/>
      <c r="BI49" s="936"/>
      <c r="BJ49" s="936"/>
      <c r="BK49" s="936"/>
      <c r="BL49" s="936"/>
      <c r="BM49" s="936"/>
      <c r="BN49" s="936"/>
      <c r="BO49" s="936"/>
      <c r="BP49" s="936"/>
      <c r="BQ49" s="936"/>
      <c r="BR49" s="936"/>
      <c r="BS49" s="936"/>
      <c r="BT49" s="936"/>
      <c r="BU49" s="936"/>
      <c r="BV49" s="936"/>
      <c r="BW49" s="936"/>
      <c r="BX49" s="936"/>
      <c r="BY49" s="936"/>
      <c r="BZ49" s="936"/>
      <c r="CA49" s="936"/>
      <c r="CB49" s="936"/>
      <c r="CC49" s="936"/>
      <c r="CD49" s="936"/>
      <c r="CE49" s="936"/>
      <c r="CF49" s="936"/>
      <c r="CG49" s="936"/>
      <c r="CH49" s="936"/>
      <c r="CI49" s="936"/>
      <c r="CJ49" s="936"/>
      <c r="CK49" s="936"/>
      <c r="CL49" s="936"/>
      <c r="CM49" s="936"/>
      <c r="CN49" s="936"/>
      <c r="CO49" s="936"/>
      <c r="CP49" s="936"/>
      <c r="CQ49" s="936"/>
      <c r="CR49" s="936"/>
      <c r="CS49" s="936"/>
      <c r="CT49" s="936"/>
      <c r="CU49" s="936"/>
      <c r="CV49" s="936"/>
      <c r="CW49" s="936"/>
      <c r="CX49" s="936"/>
      <c r="CY49" s="936"/>
      <c r="CZ49" s="936"/>
      <c r="DA49" s="936"/>
      <c r="DB49" s="936"/>
      <c r="DC49" s="936"/>
      <c r="DD49" s="936"/>
      <c r="DE49" s="936"/>
      <c r="DF49" s="936"/>
      <c r="DG49" s="936"/>
      <c r="DH49" s="937"/>
    </row>
    <row r="50" spans="1:139" ht="20.100000000000001" hidden="1" customHeight="1">
      <c r="A50" s="1"/>
      <c r="B50" s="946"/>
      <c r="C50" s="25" t="str">
        <f>Weighting!C47</f>
        <v>EC 4.0</v>
      </c>
      <c r="D50" s="942" t="str">
        <f>Weighting!D47</f>
        <v>UNIVERSAL DESIGN</v>
      </c>
      <c r="E50" s="942"/>
      <c r="F50" s="938"/>
      <c r="G50" s="26"/>
      <c r="H50" s="1"/>
      <c r="I50" s="1"/>
      <c r="L50" s="938"/>
      <c r="M50" s="938"/>
      <c r="N50" s="938"/>
      <c r="O50" s="938"/>
      <c r="P50" s="938"/>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6"/>
      <c r="AY50" s="936"/>
      <c r="AZ50" s="936"/>
      <c r="BA50" s="936"/>
      <c r="BB50" s="936"/>
      <c r="BC50" s="936"/>
      <c r="BD50" s="936"/>
      <c r="BE50" s="936"/>
      <c r="BF50" s="936"/>
      <c r="BG50" s="936"/>
      <c r="BH50" s="936"/>
      <c r="BI50" s="936"/>
      <c r="BJ50" s="936"/>
      <c r="BK50" s="936"/>
      <c r="BL50" s="936"/>
      <c r="BM50" s="936"/>
      <c r="BN50" s="936"/>
      <c r="BO50" s="936"/>
      <c r="BP50" s="936"/>
      <c r="BQ50" s="936"/>
      <c r="BR50" s="936"/>
      <c r="BS50" s="936"/>
      <c r="BT50" s="936"/>
      <c r="BU50" s="936"/>
      <c r="BV50" s="936"/>
      <c r="BW50" s="936"/>
      <c r="BX50" s="936"/>
      <c r="BY50" s="936"/>
      <c r="BZ50" s="936"/>
      <c r="CA50" s="936"/>
      <c r="CB50" s="936"/>
      <c r="CC50" s="936"/>
      <c r="CD50" s="936"/>
      <c r="CE50" s="936"/>
      <c r="CF50" s="936"/>
      <c r="CG50" s="936"/>
      <c r="CH50" s="936"/>
      <c r="CI50" s="936"/>
      <c r="CJ50" s="936"/>
      <c r="CK50" s="936"/>
      <c r="CL50" s="936"/>
      <c r="CM50" s="936"/>
      <c r="CN50" s="936"/>
      <c r="CO50" s="936"/>
      <c r="CP50" s="936"/>
      <c r="CQ50" s="936"/>
      <c r="CR50" s="936"/>
      <c r="CS50" s="936"/>
      <c r="CT50" s="936"/>
      <c r="CU50" s="936"/>
      <c r="CV50" s="936"/>
      <c r="CW50" s="936"/>
      <c r="CX50" s="936"/>
      <c r="CY50" s="936"/>
      <c r="CZ50" s="936"/>
      <c r="DA50" s="936"/>
      <c r="DB50" s="936"/>
      <c r="DC50" s="936"/>
      <c r="DD50" s="936"/>
      <c r="DE50" s="936"/>
      <c r="DF50" s="936"/>
      <c r="DG50" s="936"/>
      <c r="DH50" s="937"/>
    </row>
    <row r="51" spans="1:139" ht="20.100000000000001" hidden="1" customHeight="1">
      <c r="A51" s="1"/>
      <c r="B51" s="946"/>
      <c r="C51" s="25" t="str">
        <f>Weighting!C48</f>
        <v>EC 5.0</v>
      </c>
      <c r="D51" s="942" t="str">
        <f>Weighting!D48</f>
        <v>SMART MONITORING OF ENERGY, HEAT AND WATER</v>
      </c>
      <c r="E51" s="942"/>
      <c r="F51" s="938"/>
      <c r="G51" s="26"/>
      <c r="H51" s="1"/>
      <c r="I51" s="1"/>
      <c r="L51" s="938"/>
      <c r="M51" s="938"/>
      <c r="N51" s="938"/>
      <c r="O51" s="938"/>
      <c r="P51" s="938"/>
      <c r="Q51" s="936"/>
      <c r="R51" s="936"/>
      <c r="S51" s="936"/>
      <c r="T51" s="936"/>
      <c r="U51" s="936"/>
      <c r="V51" s="936"/>
      <c r="W51" s="936"/>
      <c r="X51" s="936"/>
      <c r="Y51" s="936"/>
      <c r="Z51" s="936"/>
      <c r="AA51" s="936"/>
      <c r="AB51" s="936"/>
      <c r="AC51" s="936"/>
      <c r="AD51" s="936"/>
      <c r="AE51" s="936"/>
      <c r="AF51" s="936"/>
      <c r="AG51" s="936"/>
      <c r="AH51" s="936"/>
      <c r="AI51" s="936"/>
      <c r="AJ51" s="936"/>
      <c r="AK51" s="936"/>
      <c r="AL51" s="936"/>
      <c r="AM51" s="936"/>
      <c r="AN51" s="936"/>
      <c r="AO51" s="936"/>
      <c r="AP51" s="936"/>
      <c r="AQ51" s="936"/>
      <c r="AR51" s="936"/>
      <c r="AS51" s="936"/>
      <c r="AT51" s="936"/>
      <c r="AU51" s="936"/>
      <c r="AV51" s="936"/>
      <c r="AW51" s="936"/>
      <c r="AX51" s="936"/>
      <c r="AY51" s="936"/>
      <c r="AZ51" s="936"/>
      <c r="BA51" s="936"/>
      <c r="BB51" s="936"/>
      <c r="BC51" s="936"/>
      <c r="BD51" s="936"/>
      <c r="BE51" s="936"/>
      <c r="BF51" s="936"/>
      <c r="BG51" s="936"/>
      <c r="BH51" s="936"/>
      <c r="BI51" s="936"/>
      <c r="BJ51" s="936"/>
      <c r="BK51" s="936"/>
      <c r="BL51" s="936"/>
      <c r="BM51" s="936"/>
      <c r="BN51" s="936"/>
      <c r="BO51" s="936"/>
      <c r="BP51" s="936"/>
      <c r="BQ51" s="936"/>
      <c r="BR51" s="936"/>
      <c r="BS51" s="936"/>
      <c r="BT51" s="936"/>
      <c r="BU51" s="936"/>
      <c r="BV51" s="936"/>
      <c r="BW51" s="936"/>
      <c r="BX51" s="936"/>
      <c r="BY51" s="936"/>
      <c r="BZ51" s="936"/>
      <c r="CA51" s="936"/>
      <c r="CB51" s="936"/>
      <c r="CC51" s="936"/>
      <c r="CD51" s="936"/>
      <c r="CE51" s="936"/>
      <c r="CF51" s="936"/>
      <c r="CG51" s="936"/>
      <c r="CH51" s="936"/>
      <c r="CI51" s="936"/>
      <c r="CJ51" s="936"/>
      <c r="CK51" s="936"/>
      <c r="CL51" s="936"/>
      <c r="CM51" s="936"/>
      <c r="CN51" s="936"/>
      <c r="CO51" s="936"/>
      <c r="CP51" s="936"/>
      <c r="CQ51" s="936"/>
      <c r="CR51" s="936"/>
      <c r="CS51" s="936"/>
      <c r="CT51" s="936"/>
      <c r="CU51" s="936"/>
      <c r="CV51" s="936"/>
      <c r="CW51" s="936"/>
      <c r="CX51" s="936"/>
      <c r="CY51" s="936"/>
      <c r="CZ51" s="936"/>
      <c r="DA51" s="936"/>
      <c r="DB51" s="936"/>
      <c r="DC51" s="936"/>
      <c r="DD51" s="936"/>
      <c r="DE51" s="936"/>
      <c r="DF51" s="936"/>
      <c r="DG51" s="936"/>
      <c r="DH51" s="937"/>
    </row>
    <row r="52" spans="1:139" ht="20.100000000000001" hidden="1" customHeight="1">
      <c r="A52" s="1"/>
      <c r="B52" s="946"/>
      <c r="C52" s="25" t="str">
        <f>Weighting!C49</f>
        <v>EC 6.0</v>
      </c>
      <c r="D52" s="942" t="str">
        <f>Weighting!D49</f>
        <v>ENERGY LABELLED GOODS</v>
      </c>
      <c r="E52" s="942"/>
      <c r="F52" s="938"/>
      <c r="G52" s="26"/>
      <c r="H52" s="1"/>
      <c r="I52" s="1"/>
      <c r="L52" s="938"/>
      <c r="M52" s="938"/>
      <c r="N52" s="938"/>
      <c r="O52" s="938"/>
      <c r="P52" s="938"/>
      <c r="Q52" s="936"/>
      <c r="R52" s="936"/>
      <c r="S52" s="936"/>
      <c r="T52" s="936"/>
      <c r="U52" s="936"/>
      <c r="V52" s="936"/>
      <c r="W52" s="936"/>
      <c r="X52" s="936"/>
      <c r="Y52" s="936"/>
      <c r="Z52" s="936"/>
      <c r="AA52" s="936"/>
      <c r="AB52" s="936"/>
      <c r="AC52" s="936"/>
      <c r="AD52" s="936"/>
      <c r="AE52" s="936"/>
      <c r="AF52" s="936"/>
      <c r="AG52" s="936"/>
      <c r="AH52" s="936"/>
      <c r="AI52" s="936"/>
      <c r="AJ52" s="936"/>
      <c r="AK52" s="936"/>
      <c r="AL52" s="936"/>
      <c r="AM52" s="936"/>
      <c r="AN52" s="936"/>
      <c r="AO52" s="936"/>
      <c r="AP52" s="936"/>
      <c r="AQ52" s="936"/>
      <c r="AR52" s="936"/>
      <c r="AS52" s="936"/>
      <c r="AT52" s="936"/>
      <c r="AU52" s="936"/>
      <c r="AV52" s="936"/>
      <c r="AW52" s="936"/>
      <c r="AX52" s="936"/>
      <c r="AY52" s="936"/>
      <c r="AZ52" s="936"/>
      <c r="BA52" s="936"/>
      <c r="BB52" s="936"/>
      <c r="BC52" s="936"/>
      <c r="BD52" s="936"/>
      <c r="BE52" s="936"/>
      <c r="BF52" s="936"/>
      <c r="BG52" s="936"/>
      <c r="BH52" s="936"/>
      <c r="BI52" s="936"/>
      <c r="BJ52" s="936"/>
      <c r="BK52" s="936"/>
      <c r="BL52" s="936"/>
      <c r="BM52" s="936"/>
      <c r="BN52" s="936"/>
      <c r="BO52" s="936"/>
      <c r="BP52" s="936"/>
      <c r="BQ52" s="936"/>
      <c r="BR52" s="936"/>
      <c r="BS52" s="936"/>
      <c r="BT52" s="936"/>
      <c r="BU52" s="936"/>
      <c r="BV52" s="936"/>
      <c r="BW52" s="936"/>
      <c r="BX52" s="936"/>
      <c r="BY52" s="936"/>
      <c r="BZ52" s="936"/>
      <c r="CA52" s="936"/>
      <c r="CB52" s="936"/>
      <c r="CC52" s="936"/>
      <c r="CD52" s="936"/>
      <c r="CE52" s="936"/>
      <c r="CF52" s="936"/>
      <c r="CG52" s="936"/>
      <c r="CH52" s="936"/>
      <c r="CI52" s="936"/>
      <c r="CJ52" s="936"/>
      <c r="CK52" s="936"/>
      <c r="CL52" s="936"/>
      <c r="CM52" s="936"/>
      <c r="CN52" s="936"/>
      <c r="CO52" s="936"/>
      <c r="CP52" s="936"/>
      <c r="CQ52" s="936"/>
      <c r="CR52" s="936"/>
      <c r="CS52" s="936"/>
      <c r="CT52" s="936"/>
      <c r="CU52" s="936"/>
      <c r="CV52" s="936"/>
      <c r="CW52" s="936"/>
      <c r="CX52" s="936"/>
      <c r="CY52" s="936"/>
      <c r="CZ52" s="936"/>
      <c r="DA52" s="936"/>
      <c r="DB52" s="936"/>
      <c r="DC52" s="936"/>
      <c r="DD52" s="936"/>
      <c r="DE52" s="936"/>
      <c r="DF52" s="936"/>
      <c r="DG52" s="936"/>
      <c r="DH52" s="937"/>
    </row>
    <row r="53" spans="1:139" ht="20.100000000000001" hidden="1" customHeight="1">
      <c r="A53" s="1"/>
      <c r="B53" s="946"/>
      <c r="C53" s="25" t="str">
        <f>Weighting!C50</f>
        <v>EC 7.0</v>
      </c>
      <c r="D53" s="942" t="str">
        <f>Weighting!D50</f>
        <v>FLOOD RISK</v>
      </c>
      <c r="E53" s="942"/>
      <c r="F53" s="938"/>
      <c r="G53" s="26"/>
      <c r="H53" s="1"/>
      <c r="I53" s="1"/>
      <c r="L53" s="938"/>
      <c r="M53" s="938"/>
      <c r="N53" s="938"/>
      <c r="O53" s="938"/>
      <c r="P53" s="938"/>
      <c r="Q53" s="936"/>
      <c r="R53" s="936"/>
      <c r="S53" s="936"/>
      <c r="T53" s="936"/>
      <c r="U53" s="936"/>
      <c r="V53" s="936"/>
      <c r="W53" s="936"/>
      <c r="X53" s="936"/>
      <c r="Y53" s="936"/>
      <c r="Z53" s="936"/>
      <c r="AA53" s="936"/>
      <c r="AB53" s="936"/>
      <c r="AC53" s="936"/>
      <c r="AD53" s="936"/>
      <c r="AE53" s="936"/>
      <c r="AF53" s="936"/>
      <c r="AG53" s="936"/>
      <c r="AH53" s="936"/>
      <c r="AI53" s="936"/>
      <c r="AJ53" s="936"/>
      <c r="AK53" s="936"/>
      <c r="AL53" s="936"/>
      <c r="AM53" s="936"/>
      <c r="AN53" s="936"/>
      <c r="AO53" s="936"/>
      <c r="AP53" s="936"/>
      <c r="AQ53" s="936"/>
      <c r="AR53" s="936"/>
      <c r="AS53" s="936"/>
      <c r="AT53" s="936"/>
      <c r="AU53" s="936"/>
      <c r="AV53" s="936"/>
      <c r="AW53" s="936"/>
      <c r="AX53" s="936"/>
      <c r="AY53" s="936"/>
      <c r="AZ53" s="936"/>
      <c r="BA53" s="936"/>
      <c r="BB53" s="936"/>
      <c r="BC53" s="936"/>
      <c r="BD53" s="936"/>
      <c r="BE53" s="936"/>
      <c r="BF53" s="936"/>
      <c r="BG53" s="936"/>
      <c r="BH53" s="936"/>
      <c r="BI53" s="936"/>
      <c r="BJ53" s="936"/>
      <c r="BK53" s="936"/>
      <c r="BL53" s="936"/>
      <c r="BM53" s="936"/>
      <c r="BN53" s="936"/>
      <c r="BO53" s="936"/>
      <c r="BP53" s="936"/>
      <c r="BQ53" s="936"/>
      <c r="BR53" s="936"/>
      <c r="BS53" s="936"/>
      <c r="BT53" s="936"/>
      <c r="BU53" s="936"/>
      <c r="BV53" s="936"/>
      <c r="BW53" s="936"/>
      <c r="BX53" s="936"/>
      <c r="BY53" s="936"/>
      <c r="BZ53" s="936"/>
      <c r="CA53" s="936"/>
      <c r="CB53" s="936"/>
      <c r="CC53" s="936"/>
      <c r="CD53" s="936"/>
      <c r="CE53" s="936"/>
      <c r="CF53" s="936"/>
      <c r="CG53" s="936"/>
      <c r="CH53" s="936"/>
      <c r="CI53" s="936"/>
      <c r="CJ53" s="936"/>
      <c r="CK53" s="936"/>
      <c r="CL53" s="936"/>
      <c r="CM53" s="936"/>
      <c r="CN53" s="936"/>
      <c r="CO53" s="936"/>
      <c r="CP53" s="936"/>
      <c r="CQ53" s="936"/>
      <c r="CR53" s="936"/>
      <c r="CS53" s="936"/>
      <c r="CT53" s="936"/>
      <c r="CU53" s="936"/>
      <c r="CV53" s="936"/>
      <c r="CW53" s="936"/>
      <c r="CX53" s="936"/>
      <c r="CY53" s="936"/>
      <c r="CZ53" s="936"/>
      <c r="DA53" s="936"/>
      <c r="DB53" s="936"/>
      <c r="DC53" s="936"/>
      <c r="DD53" s="936"/>
      <c r="DE53" s="936"/>
      <c r="DF53" s="936"/>
      <c r="DG53" s="936"/>
      <c r="DH53" s="937"/>
    </row>
    <row r="54" spans="1:139" ht="20.100000000000001" customHeight="1">
      <c r="A54" s="1"/>
      <c r="B54" s="25"/>
      <c r="C54" s="25"/>
      <c r="D54" s="750" t="s">
        <v>747</v>
      </c>
      <c r="E54" s="281"/>
      <c r="F54" s="725"/>
      <c r="G54" s="26"/>
      <c r="H54" s="1"/>
      <c r="I54" s="1"/>
      <c r="L54" s="749">
        <f>Economic!K78</f>
        <v>0</v>
      </c>
      <c r="M54" s="749">
        <f>Economic!L78</f>
        <v>0</v>
      </c>
      <c r="N54" s="749">
        <f>Economic!M78</f>
        <v>0</v>
      </c>
      <c r="O54" s="749">
        <f>Economic!N78</f>
        <v>0</v>
      </c>
      <c r="P54" s="749">
        <f>Economic!O78</f>
        <v>0</v>
      </c>
      <c r="Q54" s="754">
        <f>Economic!P78</f>
        <v>0</v>
      </c>
      <c r="R54" s="754">
        <f>Economic!Q78</f>
        <v>0</v>
      </c>
      <c r="S54" s="754">
        <f>Economic!R78</f>
        <v>0</v>
      </c>
      <c r="T54" s="754">
        <f>Economic!S78</f>
        <v>0</v>
      </c>
      <c r="U54" s="754">
        <f>Economic!T78</f>
        <v>0</v>
      </c>
      <c r="V54" s="754">
        <f>Economic!U78</f>
        <v>0</v>
      </c>
      <c r="W54" s="754">
        <f>Economic!V78</f>
        <v>0</v>
      </c>
      <c r="X54" s="754">
        <f>Economic!W78</f>
        <v>0</v>
      </c>
      <c r="Y54" s="754">
        <f>Economic!X78</f>
        <v>0</v>
      </c>
      <c r="Z54" s="754">
        <f>Economic!Y78</f>
        <v>0</v>
      </c>
      <c r="AA54" s="754">
        <f>Economic!Z78</f>
        <v>0</v>
      </c>
      <c r="AB54" s="754">
        <f>Economic!AA78</f>
        <v>0</v>
      </c>
      <c r="AC54" s="754">
        <f>Economic!AB78</f>
        <v>0</v>
      </c>
      <c r="AD54" s="754">
        <f>Economic!AC78</f>
        <v>0</v>
      </c>
      <c r="AE54" s="754">
        <f>Economic!AD78</f>
        <v>0</v>
      </c>
      <c r="AF54" s="754">
        <f>Economic!AE78</f>
        <v>0</v>
      </c>
      <c r="AG54" s="754">
        <f>Economic!AF78</f>
        <v>0</v>
      </c>
      <c r="AH54" s="754">
        <f>Economic!AG78</f>
        <v>0</v>
      </c>
      <c r="AI54" s="754">
        <f>Economic!AH78</f>
        <v>0</v>
      </c>
      <c r="AJ54" s="754">
        <f>Economic!AI78</f>
        <v>0</v>
      </c>
      <c r="AK54" s="754">
        <f>Economic!AJ78</f>
        <v>0</v>
      </c>
      <c r="AL54" s="754">
        <f>Economic!AK78</f>
        <v>0</v>
      </c>
      <c r="AM54" s="754">
        <f>Economic!AL78</f>
        <v>0</v>
      </c>
      <c r="AN54" s="754">
        <f>Economic!AM78</f>
        <v>0</v>
      </c>
      <c r="AO54" s="754">
        <f>Economic!AN78</f>
        <v>0</v>
      </c>
      <c r="AP54" s="754">
        <f>Economic!AO78</f>
        <v>0</v>
      </c>
      <c r="AQ54" s="754">
        <f>Economic!AP78</f>
        <v>0</v>
      </c>
      <c r="AR54" s="754">
        <f>Economic!AQ78</f>
        <v>0</v>
      </c>
      <c r="AS54" s="754">
        <f>Economic!AR78</f>
        <v>0</v>
      </c>
      <c r="AT54" s="754">
        <f>Economic!AS78</f>
        <v>0</v>
      </c>
      <c r="AU54" s="754">
        <f>Economic!AT78</f>
        <v>0</v>
      </c>
      <c r="AV54" s="754">
        <f>Economic!AU78</f>
        <v>0</v>
      </c>
      <c r="AW54" s="754">
        <f>Economic!AV78</f>
        <v>0</v>
      </c>
      <c r="AX54" s="754">
        <f>Economic!AW78</f>
        <v>0</v>
      </c>
      <c r="AY54" s="754">
        <f>Economic!AX78</f>
        <v>0</v>
      </c>
      <c r="AZ54" s="754">
        <f>Economic!AY78</f>
        <v>0</v>
      </c>
      <c r="BA54" s="754">
        <f>Economic!AZ78</f>
        <v>0</v>
      </c>
      <c r="BB54" s="754">
        <f>Economic!BA78</f>
        <v>0</v>
      </c>
      <c r="BC54" s="754">
        <f>Economic!BB78</f>
        <v>0</v>
      </c>
      <c r="BD54" s="754">
        <f>Economic!BC78</f>
        <v>0</v>
      </c>
      <c r="BE54" s="754">
        <f>Economic!BD78</f>
        <v>0</v>
      </c>
      <c r="BF54" s="754">
        <f>Economic!BE78</f>
        <v>0</v>
      </c>
      <c r="BG54" s="754">
        <f>Economic!BF78</f>
        <v>0</v>
      </c>
      <c r="BH54" s="754">
        <f>Economic!BG78</f>
        <v>0</v>
      </c>
      <c r="BI54" s="754">
        <f>Economic!BH78</f>
        <v>0</v>
      </c>
      <c r="BJ54" s="754">
        <f>Economic!BI78</f>
        <v>0</v>
      </c>
      <c r="BK54" s="754">
        <f>Economic!BJ78</f>
        <v>0</v>
      </c>
      <c r="BL54" s="754">
        <f>Economic!BK78</f>
        <v>0</v>
      </c>
      <c r="BM54" s="754">
        <f>Economic!BL78</f>
        <v>0</v>
      </c>
      <c r="BN54" s="754">
        <f>Economic!BM78</f>
        <v>0</v>
      </c>
      <c r="BO54" s="754">
        <f>Economic!BN78</f>
        <v>0</v>
      </c>
      <c r="BP54" s="754">
        <f>Economic!BO78</f>
        <v>0</v>
      </c>
      <c r="BQ54" s="754">
        <f>Economic!BP78</f>
        <v>0</v>
      </c>
      <c r="BR54" s="754">
        <f>Economic!BQ78</f>
        <v>0</v>
      </c>
      <c r="BS54" s="754">
        <f>Economic!BR78</f>
        <v>0</v>
      </c>
      <c r="BT54" s="754">
        <f>Economic!BS78</f>
        <v>0</v>
      </c>
      <c r="BU54" s="754">
        <f>Economic!BT78</f>
        <v>0</v>
      </c>
      <c r="BV54" s="754">
        <f>Economic!BU78</f>
        <v>0</v>
      </c>
      <c r="BW54" s="754">
        <f>Economic!BV78</f>
        <v>0</v>
      </c>
      <c r="BX54" s="754">
        <f>Economic!BW78</f>
        <v>0</v>
      </c>
      <c r="BY54" s="754">
        <f>Economic!BX78</f>
        <v>0</v>
      </c>
      <c r="BZ54" s="754">
        <f>Economic!BY78</f>
        <v>0</v>
      </c>
      <c r="CA54" s="754">
        <f>Economic!BZ78</f>
        <v>0</v>
      </c>
      <c r="CB54" s="754">
        <f>Economic!CA78</f>
        <v>0</v>
      </c>
      <c r="CC54" s="754">
        <f>Economic!CB78</f>
        <v>0</v>
      </c>
      <c r="CD54" s="754">
        <f>Economic!CC78</f>
        <v>0</v>
      </c>
      <c r="CE54" s="754">
        <f>Economic!CD78</f>
        <v>0</v>
      </c>
      <c r="CF54" s="754">
        <f>Economic!CE78</f>
        <v>0</v>
      </c>
      <c r="CG54" s="754">
        <f>Economic!CF78</f>
        <v>0</v>
      </c>
      <c r="CH54" s="754">
        <f>Economic!CG78</f>
        <v>0</v>
      </c>
      <c r="CI54" s="754">
        <f>Economic!CH78</f>
        <v>0</v>
      </c>
      <c r="CJ54" s="754">
        <f>Economic!CI78</f>
        <v>0</v>
      </c>
      <c r="CK54" s="754">
        <f>Economic!CJ78</f>
        <v>0</v>
      </c>
      <c r="CL54" s="754">
        <f>Economic!CK78</f>
        <v>0</v>
      </c>
      <c r="CM54" s="754">
        <f>Economic!CL78</f>
        <v>0</v>
      </c>
      <c r="CN54" s="754">
        <f>Economic!CM78</f>
        <v>0</v>
      </c>
      <c r="CO54" s="754">
        <f>Economic!CN78</f>
        <v>0</v>
      </c>
      <c r="CP54" s="754">
        <f>Economic!CO78</f>
        <v>0</v>
      </c>
      <c r="CQ54" s="754">
        <f>Economic!CP78</f>
        <v>0</v>
      </c>
      <c r="CR54" s="754">
        <f>Economic!CQ78</f>
        <v>0</v>
      </c>
      <c r="CS54" s="754">
        <f>Economic!CR78</f>
        <v>0</v>
      </c>
      <c r="CT54" s="754">
        <f>Economic!CS78</f>
        <v>0</v>
      </c>
      <c r="CU54" s="754">
        <f>Economic!CT78</f>
        <v>0</v>
      </c>
      <c r="CV54" s="754">
        <f>Economic!CU78</f>
        <v>0</v>
      </c>
      <c r="CW54" s="754">
        <f>Economic!CV78</f>
        <v>0</v>
      </c>
      <c r="CX54" s="754">
        <f>Economic!CW78</f>
        <v>0</v>
      </c>
      <c r="CY54" s="754">
        <f>Economic!CX78</f>
        <v>0</v>
      </c>
      <c r="CZ54" s="754">
        <f>Economic!CY78</f>
        <v>0</v>
      </c>
      <c r="DA54" s="754">
        <f>Economic!CZ78</f>
        <v>0</v>
      </c>
      <c r="DB54" s="754">
        <f>Economic!DA78</f>
        <v>0</v>
      </c>
      <c r="DC54" s="754">
        <f>Economic!DB78</f>
        <v>0</v>
      </c>
      <c r="DD54" s="754">
        <f>Economic!DC78</f>
        <v>0</v>
      </c>
      <c r="DE54" s="754">
        <f>Economic!DD78</f>
        <v>0</v>
      </c>
      <c r="DF54" s="754">
        <f>Economic!DE78</f>
        <v>0</v>
      </c>
      <c r="DG54" s="754">
        <f>Economic!DF78</f>
        <v>0</v>
      </c>
    </row>
    <row r="55" spans="1:139" ht="9.75" customHeight="1">
      <c r="A55" s="1"/>
      <c r="B55" s="28"/>
      <c r="C55" s="237"/>
      <c r="D55" s="239"/>
      <c r="E55" s="239"/>
      <c r="F55" s="240"/>
      <c r="G55" s="240"/>
      <c r="H55" s="1"/>
      <c r="I55" s="1"/>
      <c r="L55" s="17"/>
      <c r="M55" s="17"/>
      <c r="N55" s="17"/>
      <c r="O55" s="17"/>
      <c r="P55" s="17"/>
      <c r="Q55" s="756"/>
      <c r="R55" s="756"/>
      <c r="S55" s="756"/>
      <c r="T55" s="756"/>
      <c r="U55" s="756"/>
      <c r="V55" s="756"/>
      <c r="W55" s="756"/>
      <c r="X55" s="756"/>
      <c r="Y55" s="756"/>
      <c r="Z55" s="756"/>
      <c r="AA55" s="756"/>
      <c r="AB55" s="756"/>
      <c r="AC55" s="756"/>
      <c r="AD55" s="756"/>
      <c r="AE55" s="756"/>
      <c r="AF55" s="756"/>
      <c r="AG55" s="756"/>
      <c r="AH55" s="756"/>
      <c r="AI55" s="756"/>
      <c r="AJ55" s="756"/>
      <c r="AK55" s="756"/>
      <c r="AL55" s="756"/>
      <c r="AM55" s="756"/>
      <c r="AN55" s="756"/>
      <c r="AO55" s="756"/>
      <c r="AP55" s="756"/>
      <c r="AQ55" s="756"/>
      <c r="AR55" s="756"/>
      <c r="AS55" s="756"/>
      <c r="AT55" s="756"/>
      <c r="AU55" s="756"/>
      <c r="AV55" s="756"/>
      <c r="AW55" s="756"/>
      <c r="AX55" s="756"/>
      <c r="AY55" s="756"/>
      <c r="AZ55" s="756"/>
      <c r="BA55" s="756"/>
      <c r="BB55" s="756"/>
      <c r="BC55" s="756"/>
      <c r="BD55" s="756"/>
      <c r="BE55" s="756"/>
      <c r="BF55" s="756"/>
      <c r="BG55" s="756"/>
      <c r="BH55" s="756"/>
      <c r="BI55" s="756"/>
      <c r="BJ55" s="756"/>
      <c r="BK55" s="756"/>
      <c r="BL55" s="756"/>
      <c r="BM55" s="756"/>
      <c r="BN55" s="756"/>
      <c r="BO55" s="756"/>
      <c r="BP55" s="756"/>
      <c r="BQ55" s="756"/>
      <c r="BR55" s="756"/>
      <c r="BS55" s="756"/>
      <c r="BT55" s="756"/>
      <c r="BU55" s="756"/>
      <c r="BV55" s="756"/>
      <c r="BW55" s="756"/>
      <c r="BX55" s="756"/>
      <c r="BY55" s="756"/>
      <c r="BZ55" s="756"/>
      <c r="CA55" s="756"/>
      <c r="CB55" s="756"/>
      <c r="CC55" s="756"/>
      <c r="CD55" s="756"/>
      <c r="CE55" s="756"/>
      <c r="CF55" s="756"/>
      <c r="CG55" s="756"/>
      <c r="CH55" s="756"/>
      <c r="CI55" s="756"/>
      <c r="CJ55" s="756"/>
      <c r="CK55" s="756"/>
      <c r="CL55" s="756"/>
      <c r="CM55" s="756"/>
      <c r="CN55" s="756"/>
      <c r="CO55" s="756"/>
      <c r="CP55" s="756"/>
      <c r="CQ55" s="756"/>
      <c r="CR55" s="756"/>
      <c r="CS55" s="756"/>
      <c r="CT55" s="756"/>
      <c r="CU55" s="756"/>
      <c r="CV55" s="756"/>
      <c r="CW55" s="756"/>
      <c r="CX55" s="756"/>
      <c r="CY55" s="756"/>
      <c r="CZ55" s="756"/>
      <c r="DA55" s="756"/>
      <c r="DB55" s="756"/>
      <c r="DC55" s="756"/>
      <c r="DD55" s="756"/>
      <c r="DE55" s="756"/>
      <c r="DF55" s="756"/>
      <c r="DG55" s="756"/>
    </row>
    <row r="56" spans="1:139" ht="19.95" hidden="1" customHeight="1">
      <c r="A56" s="1"/>
      <c r="B56" s="946" t="s">
        <v>100</v>
      </c>
      <c r="C56" s="25" t="str">
        <f>Weighting!C53</f>
        <v>QA 1.0</v>
      </c>
      <c r="D56" s="942" t="str">
        <f>Weighting!D53</f>
        <v>QUALITY OF THE BUILDING SHELL - AIR INFILTRATION</v>
      </c>
      <c r="E56" s="942"/>
      <c r="F56" s="938">
        <f>IFERROR((Quality!F83)/10,"SORRY!")</f>
        <v>0</v>
      </c>
      <c r="G56" s="26"/>
      <c r="H56" s="1"/>
      <c r="I56" s="1"/>
      <c r="L56" s="938">
        <f>L84/Weighting!$F$63</f>
        <v>0</v>
      </c>
      <c r="M56" s="938">
        <f>M84/Weighting!$F$63</f>
        <v>0</v>
      </c>
      <c r="N56" s="938">
        <f>N84/Weighting!$F$63</f>
        <v>0</v>
      </c>
      <c r="O56" s="938">
        <f>O84/Weighting!$F$63</f>
        <v>0</v>
      </c>
      <c r="P56" s="938">
        <f>P84/Weighting!$F$63</f>
        <v>0</v>
      </c>
      <c r="Q56" s="936">
        <f>Q84/Weighting!$F$63</f>
        <v>0</v>
      </c>
      <c r="R56" s="936">
        <f>R84/Weighting!$F$63</f>
        <v>0</v>
      </c>
      <c r="S56" s="936">
        <f>S84/Weighting!$F$63</f>
        <v>0</v>
      </c>
      <c r="T56" s="936">
        <f>T84/Weighting!$F$63</f>
        <v>0</v>
      </c>
      <c r="U56" s="936">
        <f>U84/Weighting!$F$63</f>
        <v>0</v>
      </c>
      <c r="V56" s="936">
        <f>V84/Weighting!$F$63</f>
        <v>0</v>
      </c>
      <c r="W56" s="936">
        <f>W84/Weighting!$F$63</f>
        <v>0</v>
      </c>
      <c r="X56" s="936">
        <f>X84/Weighting!$F$63</f>
        <v>0</v>
      </c>
      <c r="Y56" s="936">
        <f>Y84/Weighting!$F$63</f>
        <v>0</v>
      </c>
      <c r="Z56" s="936">
        <f>Z84/Weighting!$F$63</f>
        <v>0</v>
      </c>
      <c r="AA56" s="936">
        <f>AA84/Weighting!$F$63</f>
        <v>0</v>
      </c>
      <c r="AB56" s="936">
        <f>AB84/Weighting!$F$63</f>
        <v>0</v>
      </c>
      <c r="AC56" s="936">
        <f>AC84/Weighting!$F$63</f>
        <v>0</v>
      </c>
      <c r="AD56" s="936">
        <f>AD84/Weighting!$F$63</f>
        <v>0</v>
      </c>
      <c r="AE56" s="936">
        <f>AE84/Weighting!$F$63</f>
        <v>0</v>
      </c>
      <c r="AF56" s="936">
        <f>AF84/Weighting!$F$63</f>
        <v>0</v>
      </c>
      <c r="AG56" s="936">
        <f>AG84/Weighting!$F$63</f>
        <v>0</v>
      </c>
      <c r="AH56" s="936">
        <f>AH84/Weighting!$F$63</f>
        <v>0</v>
      </c>
      <c r="AI56" s="936">
        <f>AI84/Weighting!$F$63</f>
        <v>0</v>
      </c>
      <c r="AJ56" s="936">
        <f>AJ84/Weighting!$F$63</f>
        <v>0</v>
      </c>
      <c r="AK56" s="936">
        <f>AK84/Weighting!$F$63</f>
        <v>0</v>
      </c>
      <c r="AL56" s="936">
        <f>AL84/Weighting!$F$63</f>
        <v>0</v>
      </c>
      <c r="AM56" s="936">
        <f>AM84/Weighting!$F$63</f>
        <v>0</v>
      </c>
      <c r="AN56" s="936">
        <f>AN84/Weighting!$F$63</f>
        <v>0</v>
      </c>
      <c r="AO56" s="936">
        <f>AO84/Weighting!$F$63</f>
        <v>0</v>
      </c>
      <c r="AP56" s="936">
        <f>AP84/Weighting!$F$63</f>
        <v>0</v>
      </c>
      <c r="AQ56" s="936">
        <f>AQ84/Weighting!$F$63</f>
        <v>0</v>
      </c>
      <c r="AR56" s="936">
        <f>AR84/Weighting!$F$63</f>
        <v>0</v>
      </c>
      <c r="AS56" s="936">
        <f>AS84/Weighting!$F$63</f>
        <v>0</v>
      </c>
      <c r="AT56" s="936">
        <f>AT84/Weighting!$F$63</f>
        <v>0</v>
      </c>
      <c r="AU56" s="936">
        <f>AU84/Weighting!$F$63</f>
        <v>0</v>
      </c>
      <c r="AV56" s="936">
        <f>AV84/Weighting!$F$63</f>
        <v>0</v>
      </c>
      <c r="AW56" s="936">
        <f>AW84/Weighting!$F$63</f>
        <v>0</v>
      </c>
      <c r="AX56" s="936">
        <f>AX84/Weighting!$F$63</f>
        <v>0</v>
      </c>
      <c r="AY56" s="936">
        <f>AY84/Weighting!$F$63</f>
        <v>0</v>
      </c>
      <c r="AZ56" s="936">
        <f>AZ84/Weighting!$F$63</f>
        <v>0</v>
      </c>
      <c r="BA56" s="936">
        <f>BA84/Weighting!$F$63</f>
        <v>0</v>
      </c>
      <c r="BB56" s="936">
        <f>BB84/Weighting!$F$63</f>
        <v>0</v>
      </c>
      <c r="BC56" s="936">
        <f>BC84/Weighting!$F$63</f>
        <v>0</v>
      </c>
      <c r="BD56" s="936">
        <f>BD84/Weighting!$F$63</f>
        <v>0</v>
      </c>
      <c r="BE56" s="936">
        <f>BE84/Weighting!$F$63</f>
        <v>0</v>
      </c>
      <c r="BF56" s="936">
        <f>BF84/Weighting!$F$63</f>
        <v>0</v>
      </c>
      <c r="BG56" s="936">
        <f>BG84/Weighting!$F$63</f>
        <v>0</v>
      </c>
      <c r="BH56" s="936">
        <f>BH84/Weighting!$F$63</f>
        <v>0</v>
      </c>
      <c r="BI56" s="936">
        <f>BI84/Weighting!$F$63</f>
        <v>0</v>
      </c>
      <c r="BJ56" s="936">
        <f>BJ84/Weighting!$F$63</f>
        <v>0</v>
      </c>
      <c r="BK56" s="936">
        <f>BK84/Weighting!$F$63</f>
        <v>0</v>
      </c>
      <c r="BL56" s="936">
        <f>BL84/Weighting!$F$63</f>
        <v>0</v>
      </c>
      <c r="BM56" s="936">
        <f>BM84/Weighting!$F$63</f>
        <v>0</v>
      </c>
      <c r="BN56" s="936">
        <f>BN84/Weighting!$F$63</f>
        <v>0</v>
      </c>
      <c r="BO56" s="936">
        <f>BO84/Weighting!$F$63</f>
        <v>0</v>
      </c>
      <c r="BP56" s="936">
        <f>BP84/Weighting!$F$63</f>
        <v>0</v>
      </c>
      <c r="BQ56" s="936">
        <f>BQ84/Weighting!$F$63</f>
        <v>0</v>
      </c>
      <c r="BR56" s="936">
        <f>BR84/Weighting!$F$63</f>
        <v>0</v>
      </c>
      <c r="BS56" s="936">
        <f>BS84/Weighting!$F$63</f>
        <v>0</v>
      </c>
      <c r="BT56" s="936">
        <f>BT84/Weighting!$F$63</f>
        <v>0</v>
      </c>
      <c r="BU56" s="936">
        <f>BU84/Weighting!$F$63</f>
        <v>0</v>
      </c>
      <c r="BV56" s="936">
        <f>BV84/Weighting!$F$63</f>
        <v>0</v>
      </c>
      <c r="BW56" s="936">
        <f>BW84/Weighting!$F$63</f>
        <v>0</v>
      </c>
      <c r="BX56" s="936">
        <f>BX84/Weighting!$F$63</f>
        <v>0</v>
      </c>
      <c r="BY56" s="936">
        <f>BY84/Weighting!$F$63</f>
        <v>0</v>
      </c>
      <c r="BZ56" s="936">
        <f>BZ84/Weighting!$F$63</f>
        <v>0</v>
      </c>
      <c r="CA56" s="936">
        <f>CA84/Weighting!$F$63</f>
        <v>0</v>
      </c>
      <c r="CB56" s="936">
        <f>CB84/Weighting!$F$63</f>
        <v>0</v>
      </c>
      <c r="CC56" s="936">
        <f>CC84/Weighting!$F$63</f>
        <v>0</v>
      </c>
      <c r="CD56" s="936">
        <f>CD84/Weighting!$F$63</f>
        <v>0</v>
      </c>
      <c r="CE56" s="936">
        <f>CE84/Weighting!$F$63</f>
        <v>0</v>
      </c>
      <c r="CF56" s="936">
        <f>CF84/Weighting!$F$63</f>
        <v>0</v>
      </c>
      <c r="CG56" s="936">
        <f>CG84/Weighting!$F$63</f>
        <v>0</v>
      </c>
      <c r="CH56" s="936">
        <f>CH84/Weighting!$F$63</f>
        <v>0</v>
      </c>
      <c r="CI56" s="936">
        <f>CI84/Weighting!$F$63</f>
        <v>0</v>
      </c>
      <c r="CJ56" s="936">
        <f>CJ84/Weighting!$F$63</f>
        <v>0</v>
      </c>
      <c r="CK56" s="936">
        <f>CK84/Weighting!$F$63</f>
        <v>0</v>
      </c>
      <c r="CL56" s="936">
        <f>CL84/Weighting!$F$63</f>
        <v>0</v>
      </c>
      <c r="CM56" s="936">
        <f>CM84/Weighting!$F$63</f>
        <v>0</v>
      </c>
      <c r="CN56" s="936">
        <f>CN84/Weighting!$F$63</f>
        <v>0</v>
      </c>
      <c r="CO56" s="936">
        <f>CO84/Weighting!$F$63</f>
        <v>0</v>
      </c>
      <c r="CP56" s="936">
        <f>CP84/Weighting!$F$63</f>
        <v>0</v>
      </c>
      <c r="CQ56" s="936">
        <f>CQ84/Weighting!$F$63</f>
        <v>0</v>
      </c>
      <c r="CR56" s="936">
        <f>CR84/Weighting!$F$63</f>
        <v>0</v>
      </c>
      <c r="CS56" s="936">
        <f>CS84/Weighting!$F$63</f>
        <v>0</v>
      </c>
      <c r="CT56" s="936">
        <f>CT84/Weighting!$F$63</f>
        <v>0</v>
      </c>
      <c r="CU56" s="936">
        <f>CU84/Weighting!$F$63</f>
        <v>0</v>
      </c>
      <c r="CV56" s="936">
        <f>CV84/Weighting!$F$63</f>
        <v>0</v>
      </c>
      <c r="CW56" s="936">
        <f>CW84/Weighting!$F$63</f>
        <v>0</v>
      </c>
      <c r="CX56" s="936">
        <f>CX84/Weighting!$F$63</f>
        <v>0</v>
      </c>
      <c r="CY56" s="936">
        <f>CY84/Weighting!$F$63</f>
        <v>0</v>
      </c>
      <c r="CZ56" s="936">
        <f>CZ84/Weighting!$F$63</f>
        <v>0</v>
      </c>
      <c r="DA56" s="936">
        <f>DA84/Weighting!$F$63</f>
        <v>0</v>
      </c>
      <c r="DB56" s="936">
        <f>DB84/Weighting!$F$63</f>
        <v>0</v>
      </c>
      <c r="DC56" s="936">
        <f>DC84/Weighting!$F$63</f>
        <v>0</v>
      </c>
      <c r="DD56" s="936">
        <f>DD84/Weighting!$F$63</f>
        <v>0</v>
      </c>
      <c r="DE56" s="936">
        <f>DE84/Weighting!$F$63</f>
        <v>0</v>
      </c>
      <c r="DF56" s="936">
        <f>DF84/Weighting!$F$63</f>
        <v>0</v>
      </c>
      <c r="DG56" s="936">
        <f>DG84/Weighting!$F$63</f>
        <v>0</v>
      </c>
      <c r="DH56" s="937"/>
      <c r="DI56" s="937"/>
      <c r="DJ56" s="937"/>
      <c r="DK56" s="937"/>
      <c r="DL56" s="937"/>
      <c r="DM56" s="937"/>
      <c r="DN56" s="937"/>
      <c r="DO56" s="937"/>
      <c r="DP56" s="937"/>
      <c r="DQ56" s="937"/>
      <c r="DR56" s="937"/>
      <c r="DS56" s="937"/>
      <c r="DT56" s="937"/>
      <c r="DU56" s="937"/>
      <c r="DV56" s="937"/>
      <c r="DW56" s="937"/>
      <c r="DX56" s="937"/>
      <c r="DY56" s="937"/>
      <c r="DZ56" s="937"/>
      <c r="EA56" s="937"/>
      <c r="EB56" s="937"/>
      <c r="EC56" s="937"/>
      <c r="ED56" s="937"/>
      <c r="EE56" s="937"/>
      <c r="EF56" s="937"/>
      <c r="EG56" s="937"/>
      <c r="EH56" s="937"/>
      <c r="EI56" s="937"/>
    </row>
    <row r="57" spans="1:139" ht="20.100000000000001" hidden="1" customHeight="1">
      <c r="A57" s="1"/>
      <c r="B57" s="946"/>
      <c r="C57" s="25" t="str">
        <f>Weighting!C54</f>
        <v>QA 2.0</v>
      </c>
      <c r="D57" s="942" t="str">
        <f>Weighting!D54</f>
        <v>QUALITY OF THE BUILDING SHELL - THERMAL BRIDGING</v>
      </c>
      <c r="E57" s="942"/>
      <c r="F57" s="938"/>
      <c r="G57" s="26"/>
      <c r="H57" s="1"/>
      <c r="I57" s="1"/>
      <c r="L57" s="938"/>
      <c r="M57" s="938"/>
      <c r="N57" s="938"/>
      <c r="O57" s="938"/>
      <c r="P57" s="938"/>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6"/>
      <c r="AY57" s="936"/>
      <c r="AZ57" s="936"/>
      <c r="BA57" s="936"/>
      <c r="BB57" s="936"/>
      <c r="BC57" s="936"/>
      <c r="BD57" s="936"/>
      <c r="BE57" s="936"/>
      <c r="BF57" s="936"/>
      <c r="BG57" s="936"/>
      <c r="BH57" s="936"/>
      <c r="BI57" s="936"/>
      <c r="BJ57" s="936"/>
      <c r="BK57" s="936"/>
      <c r="BL57" s="936"/>
      <c r="BM57" s="936"/>
      <c r="BN57" s="936"/>
      <c r="BO57" s="936"/>
      <c r="BP57" s="936"/>
      <c r="BQ57" s="936"/>
      <c r="BR57" s="936"/>
      <c r="BS57" s="936"/>
      <c r="BT57" s="936"/>
      <c r="BU57" s="936"/>
      <c r="BV57" s="936"/>
      <c r="BW57" s="936"/>
      <c r="BX57" s="936"/>
      <c r="BY57" s="936"/>
      <c r="BZ57" s="936"/>
      <c r="CA57" s="936"/>
      <c r="CB57" s="936"/>
      <c r="CC57" s="936"/>
      <c r="CD57" s="936"/>
      <c r="CE57" s="936"/>
      <c r="CF57" s="936"/>
      <c r="CG57" s="936"/>
      <c r="CH57" s="936"/>
      <c r="CI57" s="936"/>
      <c r="CJ57" s="936"/>
      <c r="CK57" s="936"/>
      <c r="CL57" s="936"/>
      <c r="CM57" s="936"/>
      <c r="CN57" s="936"/>
      <c r="CO57" s="936"/>
      <c r="CP57" s="936"/>
      <c r="CQ57" s="936"/>
      <c r="CR57" s="936"/>
      <c r="CS57" s="936"/>
      <c r="CT57" s="936"/>
      <c r="CU57" s="936"/>
      <c r="CV57" s="936"/>
      <c r="CW57" s="936"/>
      <c r="CX57" s="936"/>
      <c r="CY57" s="936"/>
      <c r="CZ57" s="936"/>
      <c r="DA57" s="936"/>
      <c r="DB57" s="936"/>
      <c r="DC57" s="936"/>
      <c r="DD57" s="936"/>
      <c r="DE57" s="936"/>
      <c r="DF57" s="936"/>
      <c r="DG57" s="936"/>
      <c r="DH57" s="937"/>
      <c r="DI57" s="937"/>
      <c r="DJ57" s="937"/>
      <c r="DK57" s="937"/>
      <c r="DL57" s="937"/>
      <c r="DM57" s="937"/>
      <c r="DN57" s="937"/>
      <c r="DO57" s="937"/>
      <c r="DP57" s="937"/>
      <c r="DQ57" s="937"/>
      <c r="DR57" s="937"/>
      <c r="DS57" s="937"/>
      <c r="DT57" s="937"/>
      <c r="DU57" s="937"/>
      <c r="DV57" s="937"/>
      <c r="DW57" s="937"/>
      <c r="DX57" s="937"/>
      <c r="DY57" s="937"/>
      <c r="DZ57" s="937"/>
      <c r="EA57" s="937"/>
      <c r="EB57" s="937"/>
      <c r="EC57" s="937"/>
      <c r="ED57" s="937"/>
      <c r="EE57" s="937"/>
      <c r="EF57" s="937"/>
      <c r="EG57" s="937"/>
      <c r="EH57" s="937"/>
      <c r="EI57" s="937"/>
    </row>
    <row r="58" spans="1:139" ht="20.100000000000001" hidden="1" customHeight="1">
      <c r="A58" s="1"/>
      <c r="B58" s="946"/>
      <c r="C58" s="25" t="str">
        <f>Weighting!C55</f>
        <v>QA 3.0</v>
      </c>
      <c r="D58" s="942" t="str">
        <f>Weighting!D55</f>
        <v>QUALITY OF OVERSIGHT AND TESTING</v>
      </c>
      <c r="E58" s="942"/>
      <c r="F58" s="938"/>
      <c r="G58" s="26"/>
      <c r="H58" s="1"/>
      <c r="I58" s="1"/>
      <c r="L58" s="938"/>
      <c r="M58" s="938"/>
      <c r="N58" s="938"/>
      <c r="O58" s="938"/>
      <c r="P58" s="938"/>
      <c r="Q58" s="936"/>
      <c r="R58" s="936"/>
      <c r="S58" s="936"/>
      <c r="T58" s="936"/>
      <c r="U58" s="936"/>
      <c r="V58" s="936"/>
      <c r="W58" s="936"/>
      <c r="X58" s="936"/>
      <c r="Y58" s="936"/>
      <c r="Z58" s="936"/>
      <c r="AA58" s="936"/>
      <c r="AB58" s="936"/>
      <c r="AC58" s="936"/>
      <c r="AD58" s="936"/>
      <c r="AE58" s="936"/>
      <c r="AF58" s="936"/>
      <c r="AG58" s="936"/>
      <c r="AH58" s="936"/>
      <c r="AI58" s="936"/>
      <c r="AJ58" s="936"/>
      <c r="AK58" s="936"/>
      <c r="AL58" s="936"/>
      <c r="AM58" s="936"/>
      <c r="AN58" s="936"/>
      <c r="AO58" s="936"/>
      <c r="AP58" s="936"/>
      <c r="AQ58" s="936"/>
      <c r="AR58" s="936"/>
      <c r="AS58" s="936"/>
      <c r="AT58" s="936"/>
      <c r="AU58" s="936"/>
      <c r="AV58" s="936"/>
      <c r="AW58" s="936"/>
      <c r="AX58" s="936"/>
      <c r="AY58" s="936"/>
      <c r="AZ58" s="936"/>
      <c r="BA58" s="936"/>
      <c r="BB58" s="936"/>
      <c r="BC58" s="936"/>
      <c r="BD58" s="936"/>
      <c r="BE58" s="936"/>
      <c r="BF58" s="936"/>
      <c r="BG58" s="936"/>
      <c r="BH58" s="936"/>
      <c r="BI58" s="936"/>
      <c r="BJ58" s="936"/>
      <c r="BK58" s="936"/>
      <c r="BL58" s="936"/>
      <c r="BM58" s="936"/>
      <c r="BN58" s="936"/>
      <c r="BO58" s="936"/>
      <c r="BP58" s="936"/>
      <c r="BQ58" s="936"/>
      <c r="BR58" s="936"/>
      <c r="BS58" s="936"/>
      <c r="BT58" s="936"/>
      <c r="BU58" s="936"/>
      <c r="BV58" s="936"/>
      <c r="BW58" s="936"/>
      <c r="BX58" s="936"/>
      <c r="BY58" s="936"/>
      <c r="BZ58" s="936"/>
      <c r="CA58" s="936"/>
      <c r="CB58" s="936"/>
      <c r="CC58" s="936"/>
      <c r="CD58" s="936"/>
      <c r="CE58" s="936"/>
      <c r="CF58" s="936"/>
      <c r="CG58" s="936"/>
      <c r="CH58" s="936"/>
      <c r="CI58" s="936"/>
      <c r="CJ58" s="936"/>
      <c r="CK58" s="936"/>
      <c r="CL58" s="936"/>
      <c r="CM58" s="936"/>
      <c r="CN58" s="936"/>
      <c r="CO58" s="936"/>
      <c r="CP58" s="936"/>
      <c r="CQ58" s="936"/>
      <c r="CR58" s="936"/>
      <c r="CS58" s="936"/>
      <c r="CT58" s="936"/>
      <c r="CU58" s="936"/>
      <c r="CV58" s="936"/>
      <c r="CW58" s="936"/>
      <c r="CX58" s="936"/>
      <c r="CY58" s="936"/>
      <c r="CZ58" s="936"/>
      <c r="DA58" s="936"/>
      <c r="DB58" s="936"/>
      <c r="DC58" s="936"/>
      <c r="DD58" s="936"/>
      <c r="DE58" s="936"/>
      <c r="DF58" s="936"/>
      <c r="DG58" s="936"/>
      <c r="DH58" s="937"/>
      <c r="DI58" s="937"/>
      <c r="DJ58" s="937"/>
      <c r="DK58" s="937"/>
      <c r="DL58" s="937"/>
      <c r="DM58" s="937"/>
      <c r="DN58" s="937"/>
      <c r="DO58" s="937"/>
      <c r="DP58" s="937"/>
      <c r="DQ58" s="937"/>
      <c r="DR58" s="937"/>
      <c r="DS58" s="937"/>
      <c r="DT58" s="937"/>
      <c r="DU58" s="937"/>
      <c r="DV58" s="937"/>
      <c r="DW58" s="937"/>
      <c r="DX58" s="937"/>
      <c r="DY58" s="937"/>
      <c r="DZ58" s="937"/>
      <c r="EA58" s="937"/>
      <c r="EB58" s="937"/>
      <c r="EC58" s="937"/>
      <c r="ED58" s="937"/>
      <c r="EE58" s="937"/>
      <c r="EF58" s="937"/>
      <c r="EG58" s="937"/>
      <c r="EH58" s="937"/>
      <c r="EI58" s="937"/>
    </row>
    <row r="59" spans="1:139" ht="20.100000000000001" hidden="1" customHeight="1">
      <c r="A59" s="1"/>
      <c r="B59" s="946"/>
      <c r="C59" s="25" t="str">
        <f>Weighting!C56</f>
        <v>QA 4.0</v>
      </c>
      <c r="D59" s="942" t="str">
        <f>Weighting!D56</f>
        <v>CONSTRUCTION TEAM SKILLS*</v>
      </c>
      <c r="E59" s="942"/>
      <c r="F59" s="938"/>
      <c r="G59" s="26"/>
      <c r="H59" s="1"/>
      <c r="I59" s="1"/>
      <c r="L59" s="938"/>
      <c r="M59" s="938"/>
      <c r="N59" s="938"/>
      <c r="O59" s="938"/>
      <c r="P59" s="938"/>
      <c r="Q59" s="936"/>
      <c r="R59" s="936"/>
      <c r="S59" s="936"/>
      <c r="T59" s="936"/>
      <c r="U59" s="936"/>
      <c r="V59" s="936"/>
      <c r="W59" s="936"/>
      <c r="X59" s="936"/>
      <c r="Y59" s="936"/>
      <c r="Z59" s="936"/>
      <c r="AA59" s="936"/>
      <c r="AB59" s="936"/>
      <c r="AC59" s="936"/>
      <c r="AD59" s="936"/>
      <c r="AE59" s="936"/>
      <c r="AF59" s="936"/>
      <c r="AG59" s="936"/>
      <c r="AH59" s="936"/>
      <c r="AI59" s="936"/>
      <c r="AJ59" s="936"/>
      <c r="AK59" s="936"/>
      <c r="AL59" s="936"/>
      <c r="AM59" s="936"/>
      <c r="AN59" s="936"/>
      <c r="AO59" s="936"/>
      <c r="AP59" s="936"/>
      <c r="AQ59" s="936"/>
      <c r="AR59" s="936"/>
      <c r="AS59" s="936"/>
      <c r="AT59" s="936"/>
      <c r="AU59" s="936"/>
      <c r="AV59" s="936"/>
      <c r="AW59" s="936"/>
      <c r="AX59" s="936"/>
      <c r="AY59" s="936"/>
      <c r="AZ59" s="936"/>
      <c r="BA59" s="936"/>
      <c r="BB59" s="936"/>
      <c r="BC59" s="936"/>
      <c r="BD59" s="936"/>
      <c r="BE59" s="936"/>
      <c r="BF59" s="936"/>
      <c r="BG59" s="936"/>
      <c r="BH59" s="936"/>
      <c r="BI59" s="936"/>
      <c r="BJ59" s="936"/>
      <c r="BK59" s="936"/>
      <c r="BL59" s="936"/>
      <c r="BM59" s="936"/>
      <c r="BN59" s="936"/>
      <c r="BO59" s="936"/>
      <c r="BP59" s="936"/>
      <c r="BQ59" s="936"/>
      <c r="BR59" s="936"/>
      <c r="BS59" s="936"/>
      <c r="BT59" s="936"/>
      <c r="BU59" s="936"/>
      <c r="BV59" s="936"/>
      <c r="BW59" s="936"/>
      <c r="BX59" s="936"/>
      <c r="BY59" s="936"/>
      <c r="BZ59" s="936"/>
      <c r="CA59" s="936"/>
      <c r="CB59" s="936"/>
      <c r="CC59" s="936"/>
      <c r="CD59" s="936"/>
      <c r="CE59" s="936"/>
      <c r="CF59" s="936"/>
      <c r="CG59" s="936"/>
      <c r="CH59" s="936"/>
      <c r="CI59" s="936"/>
      <c r="CJ59" s="936"/>
      <c r="CK59" s="936"/>
      <c r="CL59" s="936"/>
      <c r="CM59" s="936"/>
      <c r="CN59" s="936"/>
      <c r="CO59" s="936"/>
      <c r="CP59" s="936"/>
      <c r="CQ59" s="936"/>
      <c r="CR59" s="936"/>
      <c r="CS59" s="936"/>
      <c r="CT59" s="936"/>
      <c r="CU59" s="936"/>
      <c r="CV59" s="936"/>
      <c r="CW59" s="936"/>
      <c r="CX59" s="936"/>
      <c r="CY59" s="936"/>
      <c r="CZ59" s="936"/>
      <c r="DA59" s="936"/>
      <c r="DB59" s="936"/>
      <c r="DC59" s="936"/>
      <c r="DD59" s="936"/>
      <c r="DE59" s="936"/>
      <c r="DF59" s="936"/>
      <c r="DG59" s="936"/>
      <c r="DH59" s="937"/>
      <c r="DI59" s="937"/>
      <c r="DJ59" s="937"/>
      <c r="DK59" s="937"/>
      <c r="DL59" s="937"/>
      <c r="DM59" s="937"/>
      <c r="DN59" s="937"/>
      <c r="DO59" s="937"/>
      <c r="DP59" s="937"/>
      <c r="DQ59" s="937"/>
      <c r="DR59" s="937"/>
      <c r="DS59" s="937"/>
      <c r="DT59" s="937"/>
      <c r="DU59" s="937"/>
      <c r="DV59" s="937"/>
      <c r="DW59" s="937"/>
      <c r="DX59" s="937"/>
      <c r="DY59" s="937"/>
      <c r="DZ59" s="937"/>
      <c r="EA59" s="937"/>
      <c r="EB59" s="937"/>
      <c r="EC59" s="937"/>
      <c r="ED59" s="937"/>
      <c r="EE59" s="937"/>
      <c r="EF59" s="937"/>
      <c r="EG59" s="937"/>
      <c r="EH59" s="937"/>
      <c r="EI59" s="937"/>
    </row>
    <row r="60" spans="1:139" ht="20.100000000000001" hidden="1" customHeight="1">
      <c r="A60" s="1"/>
      <c r="B60" s="946"/>
      <c r="C60" s="25" t="e">
        <f>Weighting!#REF!</f>
        <v>#REF!</v>
      </c>
      <c r="D60" s="942" t="e">
        <f>Weighting!#REF!</f>
        <v>#REF!</v>
      </c>
      <c r="E60" s="942"/>
      <c r="F60" s="938"/>
      <c r="G60" s="26"/>
      <c r="H60" s="1"/>
      <c r="I60" s="1"/>
      <c r="L60" s="938"/>
      <c r="M60" s="938"/>
      <c r="N60" s="938"/>
      <c r="O60" s="938"/>
      <c r="P60" s="938"/>
      <c r="Q60" s="936"/>
      <c r="R60" s="936"/>
      <c r="S60" s="936"/>
      <c r="T60" s="936"/>
      <c r="U60" s="936"/>
      <c r="V60" s="936"/>
      <c r="W60" s="936"/>
      <c r="X60" s="936"/>
      <c r="Y60" s="936"/>
      <c r="Z60" s="936"/>
      <c r="AA60" s="936"/>
      <c r="AB60" s="936"/>
      <c r="AC60" s="936"/>
      <c r="AD60" s="936"/>
      <c r="AE60" s="936"/>
      <c r="AF60" s="936"/>
      <c r="AG60" s="936"/>
      <c r="AH60" s="936"/>
      <c r="AI60" s="936"/>
      <c r="AJ60" s="936"/>
      <c r="AK60" s="936"/>
      <c r="AL60" s="936"/>
      <c r="AM60" s="936"/>
      <c r="AN60" s="936"/>
      <c r="AO60" s="936"/>
      <c r="AP60" s="936"/>
      <c r="AQ60" s="936"/>
      <c r="AR60" s="936"/>
      <c r="AS60" s="936"/>
      <c r="AT60" s="936"/>
      <c r="AU60" s="936"/>
      <c r="AV60" s="936"/>
      <c r="AW60" s="936"/>
      <c r="AX60" s="936"/>
      <c r="AY60" s="936"/>
      <c r="AZ60" s="936"/>
      <c r="BA60" s="936"/>
      <c r="BB60" s="936"/>
      <c r="BC60" s="936"/>
      <c r="BD60" s="936"/>
      <c r="BE60" s="936"/>
      <c r="BF60" s="936"/>
      <c r="BG60" s="936"/>
      <c r="BH60" s="936"/>
      <c r="BI60" s="936"/>
      <c r="BJ60" s="936"/>
      <c r="BK60" s="936"/>
      <c r="BL60" s="936"/>
      <c r="BM60" s="936"/>
      <c r="BN60" s="936"/>
      <c r="BO60" s="936"/>
      <c r="BP60" s="936"/>
      <c r="BQ60" s="936"/>
      <c r="BR60" s="936"/>
      <c r="BS60" s="936"/>
      <c r="BT60" s="936"/>
      <c r="BU60" s="936"/>
      <c r="BV60" s="936"/>
      <c r="BW60" s="936"/>
      <c r="BX60" s="936"/>
      <c r="BY60" s="936"/>
      <c r="BZ60" s="936"/>
      <c r="CA60" s="936"/>
      <c r="CB60" s="936"/>
      <c r="CC60" s="936"/>
      <c r="CD60" s="936"/>
      <c r="CE60" s="936"/>
      <c r="CF60" s="936"/>
      <c r="CG60" s="936"/>
      <c r="CH60" s="936"/>
      <c r="CI60" s="936"/>
      <c r="CJ60" s="936"/>
      <c r="CK60" s="936"/>
      <c r="CL60" s="936"/>
      <c r="CM60" s="936"/>
      <c r="CN60" s="936"/>
      <c r="CO60" s="936"/>
      <c r="CP60" s="936"/>
      <c r="CQ60" s="936"/>
      <c r="CR60" s="936"/>
      <c r="CS60" s="936"/>
      <c r="CT60" s="936"/>
      <c r="CU60" s="936"/>
      <c r="CV60" s="936"/>
      <c r="CW60" s="936"/>
      <c r="CX60" s="936"/>
      <c r="CY60" s="936"/>
      <c r="CZ60" s="936"/>
      <c r="DA60" s="936"/>
      <c r="DB60" s="936"/>
      <c r="DC60" s="936"/>
      <c r="DD60" s="936"/>
      <c r="DE60" s="936"/>
      <c r="DF60" s="936"/>
      <c r="DG60" s="936"/>
      <c r="DH60" s="937"/>
      <c r="DI60" s="937"/>
      <c r="DJ60" s="937"/>
      <c r="DK60" s="937"/>
      <c r="DL60" s="937"/>
      <c r="DM60" s="937"/>
      <c r="DN60" s="937"/>
      <c r="DO60" s="937"/>
      <c r="DP60" s="937"/>
      <c r="DQ60" s="937"/>
      <c r="DR60" s="937"/>
      <c r="DS60" s="937"/>
      <c r="DT60" s="937"/>
      <c r="DU60" s="937"/>
      <c r="DV60" s="937"/>
      <c r="DW60" s="937"/>
      <c r="DX60" s="937"/>
      <c r="DY60" s="937"/>
      <c r="DZ60" s="937"/>
      <c r="EA60" s="937"/>
      <c r="EB60" s="937"/>
      <c r="EC60" s="937"/>
      <c r="ED60" s="937"/>
      <c r="EE60" s="937"/>
      <c r="EF60" s="937"/>
      <c r="EG60" s="937"/>
      <c r="EH60" s="937"/>
      <c r="EI60" s="937"/>
    </row>
    <row r="61" spans="1:139" ht="20.100000000000001" hidden="1" customHeight="1">
      <c r="A61" s="1"/>
      <c r="B61" s="946"/>
      <c r="C61" s="25" t="str">
        <f>Weighting!C57</f>
        <v>QA 5.1</v>
      </c>
      <c r="D61" s="942" t="str">
        <f>Weighting!D57</f>
        <v>DESIGN TEAM SKILLS*</v>
      </c>
      <c r="E61" s="942"/>
      <c r="F61" s="938"/>
      <c r="G61" s="26"/>
      <c r="H61" s="1"/>
      <c r="I61" s="1"/>
      <c r="L61" s="938"/>
      <c r="M61" s="938"/>
      <c r="N61" s="938"/>
      <c r="O61" s="938"/>
      <c r="P61" s="938"/>
      <c r="Q61" s="936"/>
      <c r="R61" s="936"/>
      <c r="S61" s="936"/>
      <c r="T61" s="936"/>
      <c r="U61" s="936"/>
      <c r="V61" s="936"/>
      <c r="W61" s="936"/>
      <c r="X61" s="936"/>
      <c r="Y61" s="936"/>
      <c r="Z61" s="936"/>
      <c r="AA61" s="936"/>
      <c r="AB61" s="936"/>
      <c r="AC61" s="936"/>
      <c r="AD61" s="936"/>
      <c r="AE61" s="936"/>
      <c r="AF61" s="936"/>
      <c r="AG61" s="936"/>
      <c r="AH61" s="936"/>
      <c r="AI61" s="936"/>
      <c r="AJ61" s="936"/>
      <c r="AK61" s="936"/>
      <c r="AL61" s="936"/>
      <c r="AM61" s="936"/>
      <c r="AN61" s="936"/>
      <c r="AO61" s="936"/>
      <c r="AP61" s="936"/>
      <c r="AQ61" s="936"/>
      <c r="AR61" s="936"/>
      <c r="AS61" s="936"/>
      <c r="AT61" s="936"/>
      <c r="AU61" s="936"/>
      <c r="AV61" s="936"/>
      <c r="AW61" s="936"/>
      <c r="AX61" s="936"/>
      <c r="AY61" s="936"/>
      <c r="AZ61" s="936"/>
      <c r="BA61" s="936"/>
      <c r="BB61" s="936"/>
      <c r="BC61" s="936"/>
      <c r="BD61" s="936"/>
      <c r="BE61" s="936"/>
      <c r="BF61" s="936"/>
      <c r="BG61" s="936"/>
      <c r="BH61" s="936"/>
      <c r="BI61" s="936"/>
      <c r="BJ61" s="936"/>
      <c r="BK61" s="936"/>
      <c r="BL61" s="936"/>
      <c r="BM61" s="936"/>
      <c r="BN61" s="936"/>
      <c r="BO61" s="936"/>
      <c r="BP61" s="936"/>
      <c r="BQ61" s="936"/>
      <c r="BR61" s="936"/>
      <c r="BS61" s="936"/>
      <c r="BT61" s="936"/>
      <c r="BU61" s="936"/>
      <c r="BV61" s="936"/>
      <c r="BW61" s="936"/>
      <c r="BX61" s="936"/>
      <c r="BY61" s="936"/>
      <c r="BZ61" s="936"/>
      <c r="CA61" s="936"/>
      <c r="CB61" s="936"/>
      <c r="CC61" s="936"/>
      <c r="CD61" s="936"/>
      <c r="CE61" s="936"/>
      <c r="CF61" s="936"/>
      <c r="CG61" s="936"/>
      <c r="CH61" s="936"/>
      <c r="CI61" s="936"/>
      <c r="CJ61" s="936"/>
      <c r="CK61" s="936"/>
      <c r="CL61" s="936"/>
      <c r="CM61" s="936"/>
      <c r="CN61" s="936"/>
      <c r="CO61" s="936"/>
      <c r="CP61" s="936"/>
      <c r="CQ61" s="936"/>
      <c r="CR61" s="936"/>
      <c r="CS61" s="936"/>
      <c r="CT61" s="936"/>
      <c r="CU61" s="936"/>
      <c r="CV61" s="936"/>
      <c r="CW61" s="936"/>
      <c r="CX61" s="936"/>
      <c r="CY61" s="936"/>
      <c r="CZ61" s="936"/>
      <c r="DA61" s="936"/>
      <c r="DB61" s="936"/>
      <c r="DC61" s="936"/>
      <c r="DD61" s="936"/>
      <c r="DE61" s="936"/>
      <c r="DF61" s="936"/>
      <c r="DG61" s="936"/>
      <c r="DH61" s="937"/>
      <c r="DI61" s="937"/>
      <c r="DJ61" s="937"/>
      <c r="DK61" s="937"/>
      <c r="DL61" s="937"/>
      <c r="DM61" s="937"/>
      <c r="DN61" s="937"/>
      <c r="DO61" s="937"/>
      <c r="DP61" s="937"/>
      <c r="DQ61" s="937"/>
      <c r="DR61" s="937"/>
      <c r="DS61" s="937"/>
      <c r="DT61" s="937"/>
      <c r="DU61" s="937"/>
      <c r="DV61" s="937"/>
      <c r="DW61" s="937"/>
      <c r="DX61" s="937"/>
      <c r="DY61" s="937"/>
      <c r="DZ61" s="937"/>
      <c r="EA61" s="937"/>
      <c r="EB61" s="937"/>
      <c r="EC61" s="937"/>
      <c r="ED61" s="937"/>
      <c r="EE61" s="937"/>
      <c r="EF61" s="937"/>
      <c r="EG61" s="937"/>
      <c r="EH61" s="937"/>
      <c r="EI61" s="937"/>
    </row>
    <row r="62" spans="1:139" ht="20.100000000000001" hidden="1" customHeight="1">
      <c r="A62" s="1"/>
      <c r="B62" s="946"/>
      <c r="C62" s="25" t="str">
        <f>Weighting!C58</f>
        <v>QA 5.2</v>
      </c>
      <c r="D62" s="942" t="str">
        <f>Weighting!D58</f>
        <v>DESIGN TEAM PLANNING</v>
      </c>
      <c r="E62" s="942"/>
      <c r="F62" s="938"/>
      <c r="G62" s="26"/>
      <c r="H62" s="1"/>
      <c r="I62" s="1"/>
      <c r="L62" s="938"/>
      <c r="M62" s="938"/>
      <c r="N62" s="938"/>
      <c r="O62" s="938"/>
      <c r="P62" s="938"/>
      <c r="Q62" s="936"/>
      <c r="R62" s="936"/>
      <c r="S62" s="936"/>
      <c r="T62" s="936"/>
      <c r="U62" s="936"/>
      <c r="V62" s="936"/>
      <c r="W62" s="936"/>
      <c r="X62" s="936"/>
      <c r="Y62" s="936"/>
      <c r="Z62" s="936"/>
      <c r="AA62" s="936"/>
      <c r="AB62" s="936"/>
      <c r="AC62" s="936"/>
      <c r="AD62" s="936"/>
      <c r="AE62" s="936"/>
      <c r="AF62" s="936"/>
      <c r="AG62" s="936"/>
      <c r="AH62" s="936"/>
      <c r="AI62" s="936"/>
      <c r="AJ62" s="936"/>
      <c r="AK62" s="936"/>
      <c r="AL62" s="936"/>
      <c r="AM62" s="936"/>
      <c r="AN62" s="936"/>
      <c r="AO62" s="936"/>
      <c r="AP62" s="936"/>
      <c r="AQ62" s="936"/>
      <c r="AR62" s="936"/>
      <c r="AS62" s="936"/>
      <c r="AT62" s="936"/>
      <c r="AU62" s="936"/>
      <c r="AV62" s="936"/>
      <c r="AW62" s="936"/>
      <c r="AX62" s="936"/>
      <c r="AY62" s="936"/>
      <c r="AZ62" s="936"/>
      <c r="BA62" s="936"/>
      <c r="BB62" s="936"/>
      <c r="BC62" s="936"/>
      <c r="BD62" s="936"/>
      <c r="BE62" s="936"/>
      <c r="BF62" s="936"/>
      <c r="BG62" s="936"/>
      <c r="BH62" s="936"/>
      <c r="BI62" s="936"/>
      <c r="BJ62" s="936"/>
      <c r="BK62" s="936"/>
      <c r="BL62" s="936"/>
      <c r="BM62" s="936"/>
      <c r="BN62" s="936"/>
      <c r="BO62" s="936"/>
      <c r="BP62" s="936"/>
      <c r="BQ62" s="936"/>
      <c r="BR62" s="936"/>
      <c r="BS62" s="936"/>
      <c r="BT62" s="936"/>
      <c r="BU62" s="936"/>
      <c r="BV62" s="936"/>
      <c r="BW62" s="936"/>
      <c r="BX62" s="936"/>
      <c r="BY62" s="936"/>
      <c r="BZ62" s="936"/>
      <c r="CA62" s="936"/>
      <c r="CB62" s="936"/>
      <c r="CC62" s="936"/>
      <c r="CD62" s="936"/>
      <c r="CE62" s="936"/>
      <c r="CF62" s="936"/>
      <c r="CG62" s="936"/>
      <c r="CH62" s="936"/>
      <c r="CI62" s="936"/>
      <c r="CJ62" s="936"/>
      <c r="CK62" s="936"/>
      <c r="CL62" s="936"/>
      <c r="CM62" s="936"/>
      <c r="CN62" s="936"/>
      <c r="CO62" s="936"/>
      <c r="CP62" s="936"/>
      <c r="CQ62" s="936"/>
      <c r="CR62" s="936"/>
      <c r="CS62" s="936"/>
      <c r="CT62" s="936"/>
      <c r="CU62" s="936"/>
      <c r="CV62" s="936"/>
      <c r="CW62" s="936"/>
      <c r="CX62" s="936"/>
      <c r="CY62" s="936"/>
      <c r="CZ62" s="936"/>
      <c r="DA62" s="936"/>
      <c r="DB62" s="936"/>
      <c r="DC62" s="936"/>
      <c r="DD62" s="936"/>
      <c r="DE62" s="936"/>
      <c r="DF62" s="936"/>
      <c r="DG62" s="936"/>
      <c r="DH62" s="937"/>
      <c r="DI62" s="937"/>
      <c r="DJ62" s="937"/>
      <c r="DK62" s="937"/>
      <c r="DL62" s="937"/>
      <c r="DM62" s="937"/>
      <c r="DN62" s="937"/>
      <c r="DO62" s="937"/>
      <c r="DP62" s="937"/>
      <c r="DQ62" s="937"/>
      <c r="DR62" s="937"/>
      <c r="DS62" s="937"/>
      <c r="DT62" s="937"/>
      <c r="DU62" s="937"/>
      <c r="DV62" s="937"/>
      <c r="DW62" s="937"/>
      <c r="DX62" s="937"/>
      <c r="DY62" s="937"/>
      <c r="DZ62" s="937"/>
      <c r="EA62" s="937"/>
      <c r="EB62" s="937"/>
      <c r="EC62" s="937"/>
      <c r="ED62" s="937"/>
      <c r="EE62" s="937"/>
      <c r="EF62" s="937"/>
      <c r="EG62" s="937"/>
      <c r="EH62" s="937"/>
      <c r="EI62" s="937"/>
    </row>
    <row r="63" spans="1:139" ht="20.100000000000001" hidden="1" customHeight="1">
      <c r="A63" s="1"/>
      <c r="B63" s="946"/>
      <c r="C63" s="25" t="str">
        <f>Weighting!C59</f>
        <v>QA 6.0</v>
      </c>
      <c r="D63" s="942" t="str">
        <f>Weighting!D59</f>
        <v>COMMISSIONING OF SERVICES</v>
      </c>
      <c r="E63" s="942"/>
      <c r="F63" s="938"/>
      <c r="G63" s="26"/>
      <c r="H63" s="1"/>
      <c r="I63" s="1"/>
      <c r="L63" s="938"/>
      <c r="M63" s="938"/>
      <c r="N63" s="938"/>
      <c r="O63" s="938"/>
      <c r="P63" s="938"/>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6"/>
      <c r="AY63" s="936"/>
      <c r="AZ63" s="936"/>
      <c r="BA63" s="936"/>
      <c r="BB63" s="936"/>
      <c r="BC63" s="936"/>
      <c r="BD63" s="936"/>
      <c r="BE63" s="936"/>
      <c r="BF63" s="936"/>
      <c r="BG63" s="936"/>
      <c r="BH63" s="936"/>
      <c r="BI63" s="936"/>
      <c r="BJ63" s="936"/>
      <c r="BK63" s="936"/>
      <c r="BL63" s="936"/>
      <c r="BM63" s="936"/>
      <c r="BN63" s="936"/>
      <c r="BO63" s="936"/>
      <c r="BP63" s="936"/>
      <c r="BQ63" s="936"/>
      <c r="BR63" s="936"/>
      <c r="BS63" s="936"/>
      <c r="BT63" s="936"/>
      <c r="BU63" s="936"/>
      <c r="BV63" s="936"/>
      <c r="BW63" s="936"/>
      <c r="BX63" s="936"/>
      <c r="BY63" s="936"/>
      <c r="BZ63" s="936"/>
      <c r="CA63" s="936"/>
      <c r="CB63" s="936"/>
      <c r="CC63" s="936"/>
      <c r="CD63" s="936"/>
      <c r="CE63" s="936"/>
      <c r="CF63" s="936"/>
      <c r="CG63" s="936"/>
      <c r="CH63" s="936"/>
      <c r="CI63" s="936"/>
      <c r="CJ63" s="936"/>
      <c r="CK63" s="936"/>
      <c r="CL63" s="936"/>
      <c r="CM63" s="936"/>
      <c r="CN63" s="936"/>
      <c r="CO63" s="936"/>
      <c r="CP63" s="936"/>
      <c r="CQ63" s="936"/>
      <c r="CR63" s="936"/>
      <c r="CS63" s="936"/>
      <c r="CT63" s="936"/>
      <c r="CU63" s="936"/>
      <c r="CV63" s="936"/>
      <c r="CW63" s="936"/>
      <c r="CX63" s="936"/>
      <c r="CY63" s="936"/>
      <c r="CZ63" s="936"/>
      <c r="DA63" s="936"/>
      <c r="DB63" s="936"/>
      <c r="DC63" s="936"/>
      <c r="DD63" s="936"/>
      <c r="DE63" s="936"/>
      <c r="DF63" s="936"/>
      <c r="DG63" s="936"/>
      <c r="DH63" s="937"/>
      <c r="DI63" s="937"/>
      <c r="DJ63" s="937"/>
      <c r="DK63" s="937"/>
      <c r="DL63" s="937"/>
      <c r="DM63" s="937"/>
      <c r="DN63" s="937"/>
      <c r="DO63" s="937"/>
      <c r="DP63" s="937"/>
      <c r="DQ63" s="937"/>
      <c r="DR63" s="937"/>
      <c r="DS63" s="937"/>
      <c r="DT63" s="937"/>
      <c r="DU63" s="937"/>
      <c r="DV63" s="937"/>
      <c r="DW63" s="937"/>
      <c r="DX63" s="937"/>
      <c r="DY63" s="937"/>
      <c r="DZ63" s="937"/>
      <c r="EA63" s="937"/>
      <c r="EB63" s="937"/>
      <c r="EC63" s="937"/>
      <c r="ED63" s="937"/>
      <c r="EE63" s="937"/>
      <c r="EF63" s="937"/>
      <c r="EG63" s="937"/>
      <c r="EH63" s="937"/>
      <c r="EI63" s="937"/>
    </row>
    <row r="64" spans="1:139" ht="20.100000000000001" hidden="1" customHeight="1">
      <c r="A64" s="1"/>
      <c r="B64" s="728"/>
      <c r="C64" s="25" t="str">
        <f>Weighting!C60</f>
        <v>QA 7.0</v>
      </c>
      <c r="D64" s="942" t="str">
        <f>Weighting!D60</f>
        <v>POST OCCUPANCY EVALUATION</v>
      </c>
      <c r="E64" s="942"/>
      <c r="F64" s="938"/>
      <c r="G64" s="26"/>
      <c r="H64" s="1"/>
      <c r="I64" s="1"/>
      <c r="L64" s="938"/>
      <c r="M64" s="938"/>
      <c r="N64" s="938"/>
      <c r="O64" s="938"/>
      <c r="P64" s="938"/>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6"/>
      <c r="AY64" s="936"/>
      <c r="AZ64" s="936"/>
      <c r="BA64" s="936"/>
      <c r="BB64" s="936"/>
      <c r="BC64" s="936"/>
      <c r="BD64" s="936"/>
      <c r="BE64" s="936"/>
      <c r="BF64" s="936"/>
      <c r="BG64" s="936"/>
      <c r="BH64" s="936"/>
      <c r="BI64" s="936"/>
      <c r="BJ64" s="936"/>
      <c r="BK64" s="936"/>
      <c r="BL64" s="936"/>
      <c r="BM64" s="936"/>
      <c r="BN64" s="936"/>
      <c r="BO64" s="936"/>
      <c r="BP64" s="936"/>
      <c r="BQ64" s="936"/>
      <c r="BR64" s="936"/>
      <c r="BS64" s="936"/>
      <c r="BT64" s="936"/>
      <c r="BU64" s="936"/>
      <c r="BV64" s="936"/>
      <c r="BW64" s="936"/>
      <c r="BX64" s="936"/>
      <c r="BY64" s="936"/>
      <c r="BZ64" s="936"/>
      <c r="CA64" s="936"/>
      <c r="CB64" s="936"/>
      <c r="CC64" s="936"/>
      <c r="CD64" s="936"/>
      <c r="CE64" s="936"/>
      <c r="CF64" s="936"/>
      <c r="CG64" s="936"/>
      <c r="CH64" s="936"/>
      <c r="CI64" s="936"/>
      <c r="CJ64" s="936"/>
      <c r="CK64" s="936"/>
      <c r="CL64" s="936"/>
      <c r="CM64" s="936"/>
      <c r="CN64" s="936"/>
      <c r="CO64" s="936"/>
      <c r="CP64" s="936"/>
      <c r="CQ64" s="936"/>
      <c r="CR64" s="936"/>
      <c r="CS64" s="936"/>
      <c r="CT64" s="936"/>
      <c r="CU64" s="936"/>
      <c r="CV64" s="936"/>
      <c r="CW64" s="936"/>
      <c r="CX64" s="936"/>
      <c r="CY64" s="936"/>
      <c r="CZ64" s="936"/>
      <c r="DA64" s="936"/>
      <c r="DB64" s="936"/>
      <c r="DC64" s="936"/>
      <c r="DD64" s="936"/>
      <c r="DE64" s="936"/>
      <c r="DF64" s="936"/>
      <c r="DG64" s="936"/>
      <c r="DH64" s="937"/>
      <c r="DI64" s="937"/>
      <c r="DJ64" s="937"/>
      <c r="DK64" s="937"/>
      <c r="DL64" s="937"/>
      <c r="DM64" s="937"/>
      <c r="DN64" s="937"/>
      <c r="DO64" s="937"/>
      <c r="DP64" s="937"/>
      <c r="DQ64" s="937"/>
      <c r="DR64" s="937"/>
      <c r="DS64" s="937"/>
      <c r="DT64" s="937"/>
      <c r="DU64" s="937"/>
      <c r="DV64" s="937"/>
      <c r="DW64" s="937"/>
      <c r="DX64" s="937"/>
      <c r="DY64" s="937"/>
      <c r="DZ64" s="937"/>
      <c r="EA64" s="937"/>
      <c r="EB64" s="937"/>
      <c r="EC64" s="937"/>
      <c r="ED64" s="937"/>
      <c r="EE64" s="937"/>
      <c r="EF64" s="937"/>
      <c r="EG64" s="937"/>
      <c r="EH64" s="937"/>
      <c r="EI64" s="937"/>
    </row>
    <row r="65" spans="1:139" ht="20.100000000000001" hidden="1" customHeight="1">
      <c r="A65" s="1"/>
      <c r="B65" s="728"/>
      <c r="C65" s="25" t="str">
        <f>Weighting!C61</f>
        <v>QA 8.0</v>
      </c>
      <c r="D65" s="942" t="str">
        <f>Weighting!D61</f>
        <v>CONSUMER INFORMATION AND AFTERCARE</v>
      </c>
      <c r="E65" s="942"/>
      <c r="F65" s="938"/>
      <c r="G65" s="26"/>
      <c r="H65" s="1"/>
      <c r="I65" s="1"/>
      <c r="L65" s="938"/>
      <c r="M65" s="938"/>
      <c r="N65" s="938"/>
      <c r="O65" s="938"/>
      <c r="P65" s="938"/>
      <c r="Q65" s="936"/>
      <c r="R65" s="936"/>
      <c r="S65" s="936"/>
      <c r="T65" s="936"/>
      <c r="U65" s="936"/>
      <c r="V65" s="936"/>
      <c r="W65" s="936"/>
      <c r="X65" s="936"/>
      <c r="Y65" s="936"/>
      <c r="Z65" s="936"/>
      <c r="AA65" s="936"/>
      <c r="AB65" s="936"/>
      <c r="AC65" s="936"/>
      <c r="AD65" s="936"/>
      <c r="AE65" s="936"/>
      <c r="AF65" s="936"/>
      <c r="AG65" s="936"/>
      <c r="AH65" s="936"/>
      <c r="AI65" s="936"/>
      <c r="AJ65" s="936"/>
      <c r="AK65" s="936"/>
      <c r="AL65" s="936"/>
      <c r="AM65" s="936"/>
      <c r="AN65" s="936"/>
      <c r="AO65" s="936"/>
      <c r="AP65" s="936"/>
      <c r="AQ65" s="936"/>
      <c r="AR65" s="936"/>
      <c r="AS65" s="936"/>
      <c r="AT65" s="936"/>
      <c r="AU65" s="936"/>
      <c r="AV65" s="936"/>
      <c r="AW65" s="936"/>
      <c r="AX65" s="936"/>
      <c r="AY65" s="936"/>
      <c r="AZ65" s="936"/>
      <c r="BA65" s="936"/>
      <c r="BB65" s="936"/>
      <c r="BC65" s="936"/>
      <c r="BD65" s="936"/>
      <c r="BE65" s="936"/>
      <c r="BF65" s="936"/>
      <c r="BG65" s="936"/>
      <c r="BH65" s="936"/>
      <c r="BI65" s="936"/>
      <c r="BJ65" s="936"/>
      <c r="BK65" s="936"/>
      <c r="BL65" s="936"/>
      <c r="BM65" s="936"/>
      <c r="BN65" s="936"/>
      <c r="BO65" s="936"/>
      <c r="BP65" s="936"/>
      <c r="BQ65" s="936"/>
      <c r="BR65" s="936"/>
      <c r="BS65" s="936"/>
      <c r="BT65" s="936"/>
      <c r="BU65" s="936"/>
      <c r="BV65" s="936"/>
      <c r="BW65" s="936"/>
      <c r="BX65" s="936"/>
      <c r="BY65" s="936"/>
      <c r="BZ65" s="936"/>
      <c r="CA65" s="936"/>
      <c r="CB65" s="936"/>
      <c r="CC65" s="936"/>
      <c r="CD65" s="936"/>
      <c r="CE65" s="936"/>
      <c r="CF65" s="936"/>
      <c r="CG65" s="936"/>
      <c r="CH65" s="936"/>
      <c r="CI65" s="936"/>
      <c r="CJ65" s="936"/>
      <c r="CK65" s="936"/>
      <c r="CL65" s="936"/>
      <c r="CM65" s="936"/>
      <c r="CN65" s="936"/>
      <c r="CO65" s="936"/>
      <c r="CP65" s="936"/>
      <c r="CQ65" s="936"/>
      <c r="CR65" s="936"/>
      <c r="CS65" s="936"/>
      <c r="CT65" s="936"/>
      <c r="CU65" s="936"/>
      <c r="CV65" s="936"/>
      <c r="CW65" s="936"/>
      <c r="CX65" s="936"/>
      <c r="CY65" s="936"/>
      <c r="CZ65" s="936"/>
      <c r="DA65" s="936"/>
      <c r="DB65" s="936"/>
      <c r="DC65" s="936"/>
      <c r="DD65" s="936"/>
      <c r="DE65" s="936"/>
      <c r="DF65" s="936"/>
      <c r="DG65" s="936"/>
      <c r="DH65" s="937"/>
      <c r="DI65" s="937"/>
      <c r="DJ65" s="937"/>
      <c r="DK65" s="937"/>
      <c r="DL65" s="937"/>
      <c r="DM65" s="937"/>
      <c r="DN65" s="937"/>
      <c r="DO65" s="937"/>
      <c r="DP65" s="937"/>
      <c r="DQ65" s="937"/>
      <c r="DR65" s="937"/>
      <c r="DS65" s="937"/>
      <c r="DT65" s="937"/>
      <c r="DU65" s="937"/>
      <c r="DV65" s="937"/>
      <c r="DW65" s="937"/>
      <c r="DX65" s="937"/>
      <c r="DY65" s="937"/>
      <c r="DZ65" s="937"/>
      <c r="EA65" s="937"/>
      <c r="EB65" s="937"/>
      <c r="EC65" s="937"/>
      <c r="ED65" s="937"/>
      <c r="EE65" s="937"/>
      <c r="EF65" s="937"/>
      <c r="EG65" s="937"/>
      <c r="EH65" s="937"/>
      <c r="EI65" s="937"/>
    </row>
    <row r="66" spans="1:139" ht="9.75" hidden="1" customHeight="1">
      <c r="A66" s="1"/>
      <c r="B66" s="29"/>
      <c r="C66" s="56"/>
      <c r="D66" s="54"/>
      <c r="E66" s="54"/>
      <c r="F66" s="55"/>
      <c r="G66" s="55"/>
      <c r="H66" s="1"/>
      <c r="I66" s="1"/>
      <c r="L66" s="17"/>
      <c r="M66" s="17"/>
      <c r="N66" s="17"/>
      <c r="O66" s="17"/>
      <c r="P66" s="17"/>
      <c r="Q66" s="756"/>
      <c r="R66" s="756"/>
      <c r="S66" s="756"/>
      <c r="T66" s="756"/>
      <c r="U66" s="756"/>
      <c r="V66" s="756"/>
      <c r="W66" s="756"/>
      <c r="X66" s="756"/>
      <c r="Y66" s="756"/>
      <c r="Z66" s="756"/>
      <c r="AA66" s="756"/>
      <c r="AB66" s="756"/>
      <c r="AC66" s="756"/>
      <c r="AD66" s="756"/>
      <c r="AE66" s="756"/>
      <c r="AF66" s="756"/>
      <c r="AG66" s="756"/>
      <c r="AH66" s="756"/>
      <c r="AI66" s="756"/>
      <c r="AJ66" s="756"/>
      <c r="AK66" s="756"/>
      <c r="AL66" s="756"/>
      <c r="AM66" s="756"/>
      <c r="AN66" s="756"/>
      <c r="AO66" s="756"/>
      <c r="AP66" s="756"/>
      <c r="AQ66" s="756"/>
      <c r="AR66" s="756"/>
      <c r="AS66" s="756"/>
      <c r="AT66" s="756"/>
      <c r="AU66" s="756"/>
      <c r="AV66" s="756"/>
      <c r="AW66" s="756"/>
      <c r="AX66" s="756"/>
      <c r="AY66" s="756"/>
      <c r="AZ66" s="756"/>
      <c r="BA66" s="756"/>
      <c r="BB66" s="756"/>
      <c r="BC66" s="756"/>
      <c r="BD66" s="756"/>
      <c r="BE66" s="756"/>
      <c r="BF66" s="756"/>
      <c r="BG66" s="756"/>
      <c r="BH66" s="756"/>
      <c r="BI66" s="756"/>
      <c r="BJ66" s="756"/>
      <c r="BK66" s="756"/>
      <c r="BL66" s="756"/>
      <c r="BM66" s="756"/>
      <c r="BN66" s="756"/>
      <c r="BO66" s="756"/>
      <c r="BP66" s="756"/>
      <c r="BQ66" s="756"/>
      <c r="BR66" s="756"/>
      <c r="BS66" s="756"/>
      <c r="BT66" s="756"/>
      <c r="BU66" s="756"/>
      <c r="BV66" s="756"/>
      <c r="BW66" s="756"/>
      <c r="BX66" s="756"/>
      <c r="BY66" s="756"/>
      <c r="BZ66" s="756"/>
      <c r="CA66" s="756"/>
      <c r="CB66" s="756"/>
      <c r="CC66" s="756"/>
      <c r="CD66" s="756"/>
      <c r="CE66" s="756"/>
      <c r="CF66" s="756"/>
      <c r="CG66" s="756"/>
      <c r="CH66" s="756"/>
      <c r="CI66" s="756"/>
      <c r="CJ66" s="756"/>
      <c r="CK66" s="756"/>
      <c r="CL66" s="756"/>
      <c r="CM66" s="756"/>
      <c r="CN66" s="756"/>
      <c r="CO66" s="756"/>
      <c r="CP66" s="756"/>
      <c r="CQ66" s="756"/>
      <c r="CR66" s="756"/>
      <c r="CS66" s="756"/>
      <c r="CT66" s="756"/>
      <c r="CU66" s="756"/>
      <c r="CV66" s="756"/>
      <c r="CW66" s="756"/>
      <c r="CX66" s="756"/>
      <c r="CY66" s="756"/>
      <c r="CZ66" s="756"/>
      <c r="DA66" s="756"/>
      <c r="DB66" s="756"/>
      <c r="DC66" s="756"/>
      <c r="DD66" s="756"/>
      <c r="DE66" s="756"/>
      <c r="DF66" s="756"/>
      <c r="DG66" s="756"/>
    </row>
    <row r="67" spans="1:139" ht="20.100000000000001" hidden="1" customHeight="1">
      <c r="A67" s="1"/>
      <c r="B67" s="945" t="s">
        <v>42</v>
      </c>
      <c r="C67" s="25" t="str">
        <f>Weighting!C66</f>
        <v>SL 1.0</v>
      </c>
      <c r="D67" s="942" t="str">
        <f>Weighting!D66</f>
        <v>OPTIONS FOR TRANSPORTATION</v>
      </c>
      <c r="E67" s="942"/>
      <c r="F67" s="938">
        <f>(Location!F90)/10</f>
        <v>29</v>
      </c>
      <c r="G67" s="26"/>
      <c r="H67" s="1"/>
      <c r="I67" s="1"/>
      <c r="L67" s="17"/>
      <c r="M67" s="17"/>
      <c r="N67" s="17"/>
      <c r="O67" s="17"/>
      <c r="P67" s="17"/>
      <c r="Q67" s="756"/>
      <c r="R67" s="756"/>
      <c r="S67" s="756"/>
      <c r="T67" s="756"/>
      <c r="U67" s="756"/>
      <c r="V67" s="756"/>
      <c r="W67" s="756"/>
      <c r="X67" s="756"/>
      <c r="Y67" s="756"/>
      <c r="Z67" s="756"/>
      <c r="AA67" s="756"/>
      <c r="AB67" s="756"/>
      <c r="AC67" s="756"/>
      <c r="AD67" s="756"/>
      <c r="AE67" s="756"/>
      <c r="AF67" s="756"/>
      <c r="AG67" s="756"/>
      <c r="AH67" s="756"/>
      <c r="AI67" s="756"/>
      <c r="AJ67" s="756"/>
      <c r="AK67" s="756"/>
      <c r="AL67" s="756"/>
      <c r="AM67" s="756"/>
      <c r="AN67" s="756"/>
      <c r="AO67" s="756"/>
      <c r="AP67" s="756"/>
      <c r="AQ67" s="756"/>
      <c r="AR67" s="756"/>
      <c r="AS67" s="756"/>
      <c r="AT67" s="756"/>
      <c r="AU67" s="756"/>
      <c r="AV67" s="756"/>
      <c r="AW67" s="756"/>
      <c r="AX67" s="756"/>
      <c r="AY67" s="756"/>
      <c r="AZ67" s="756"/>
      <c r="BA67" s="756"/>
      <c r="BB67" s="756"/>
      <c r="BC67" s="756"/>
      <c r="BD67" s="756"/>
      <c r="BE67" s="756"/>
      <c r="BF67" s="756"/>
      <c r="BG67" s="756"/>
      <c r="BH67" s="756"/>
      <c r="BI67" s="756"/>
      <c r="BJ67" s="756"/>
      <c r="BK67" s="756"/>
      <c r="BL67" s="756"/>
      <c r="BM67" s="756"/>
      <c r="BN67" s="756"/>
      <c r="BO67" s="756"/>
      <c r="BP67" s="756"/>
      <c r="BQ67" s="756"/>
      <c r="BR67" s="756"/>
      <c r="BS67" s="756"/>
      <c r="BT67" s="756"/>
      <c r="BU67" s="756"/>
      <c r="BV67" s="756"/>
      <c r="BW67" s="756"/>
      <c r="BX67" s="756"/>
      <c r="BY67" s="756"/>
      <c r="BZ67" s="756"/>
      <c r="CA67" s="756"/>
      <c r="CB67" s="756"/>
      <c r="CC67" s="756"/>
      <c r="CD67" s="756"/>
      <c r="CE67" s="756"/>
      <c r="CF67" s="756"/>
      <c r="CG67" s="756"/>
      <c r="CH67" s="756"/>
      <c r="CI67" s="756"/>
      <c r="CJ67" s="756"/>
      <c r="CK67" s="756"/>
      <c r="CL67" s="756"/>
      <c r="CM67" s="756"/>
      <c r="CN67" s="756"/>
      <c r="CO67" s="756"/>
      <c r="CP67" s="756"/>
      <c r="CQ67" s="756"/>
      <c r="CR67" s="756"/>
      <c r="CS67" s="756"/>
      <c r="CT67" s="756"/>
      <c r="CU67" s="756"/>
      <c r="CV67" s="756"/>
      <c r="CW67" s="756"/>
      <c r="CX67" s="756"/>
      <c r="CY67" s="756"/>
      <c r="CZ67" s="756"/>
      <c r="DA67" s="756"/>
      <c r="DB67" s="756"/>
      <c r="DC67" s="756"/>
      <c r="DD67" s="756"/>
      <c r="DE67" s="756"/>
      <c r="DF67" s="756"/>
      <c r="DG67" s="756"/>
    </row>
    <row r="68" spans="1:139" ht="20.100000000000001" hidden="1" customHeight="1">
      <c r="A68" s="1"/>
      <c r="B68" s="945"/>
      <c r="C68" s="25" t="str">
        <f>Weighting!C78</f>
        <v>SL 1.1</v>
      </c>
      <c r="D68" s="942" t="str">
        <f>Weighting!D78</f>
        <v>Accessibility to Train Station</v>
      </c>
      <c r="E68" s="942"/>
      <c r="F68" s="938"/>
      <c r="G68" s="26"/>
      <c r="H68" s="1"/>
      <c r="I68" s="1"/>
      <c r="L68" s="17"/>
      <c r="M68" s="17"/>
      <c r="N68" s="17"/>
      <c r="O68" s="17"/>
      <c r="P68" s="17"/>
      <c r="Q68" s="756"/>
      <c r="R68" s="756"/>
      <c r="S68" s="756"/>
      <c r="T68" s="756"/>
      <c r="U68" s="756"/>
      <c r="V68" s="756"/>
      <c r="W68" s="756"/>
      <c r="X68" s="756"/>
      <c r="Y68" s="756"/>
      <c r="Z68" s="756"/>
      <c r="AA68" s="756"/>
      <c r="AB68" s="756"/>
      <c r="AC68" s="756"/>
      <c r="AD68" s="756"/>
      <c r="AE68" s="756"/>
      <c r="AF68" s="756"/>
      <c r="AG68" s="756"/>
      <c r="AH68" s="756"/>
      <c r="AI68" s="756"/>
      <c r="AJ68" s="756"/>
      <c r="AK68" s="756"/>
      <c r="AL68" s="756"/>
      <c r="AM68" s="756"/>
      <c r="AN68" s="756"/>
      <c r="AO68" s="756"/>
      <c r="AP68" s="756"/>
      <c r="AQ68" s="756"/>
      <c r="AR68" s="756"/>
      <c r="AS68" s="756"/>
      <c r="AT68" s="756"/>
      <c r="AU68" s="756"/>
      <c r="AV68" s="756"/>
      <c r="AW68" s="756"/>
      <c r="AX68" s="756"/>
      <c r="AY68" s="756"/>
      <c r="AZ68" s="756"/>
      <c r="BA68" s="756"/>
      <c r="BB68" s="756"/>
      <c r="BC68" s="756"/>
      <c r="BD68" s="756"/>
      <c r="BE68" s="756"/>
      <c r="BF68" s="756"/>
      <c r="BG68" s="756"/>
      <c r="BH68" s="756"/>
      <c r="BI68" s="756"/>
      <c r="BJ68" s="756"/>
      <c r="BK68" s="756"/>
      <c r="BL68" s="756"/>
      <c r="BM68" s="756"/>
      <c r="BN68" s="756"/>
      <c r="BO68" s="756"/>
      <c r="BP68" s="756"/>
      <c r="BQ68" s="756"/>
      <c r="BR68" s="756"/>
      <c r="BS68" s="756"/>
      <c r="BT68" s="756"/>
      <c r="BU68" s="756"/>
      <c r="BV68" s="756"/>
      <c r="BW68" s="756"/>
      <c r="BX68" s="756"/>
      <c r="BY68" s="756"/>
      <c r="BZ68" s="756"/>
      <c r="CA68" s="756"/>
      <c r="CB68" s="756"/>
      <c r="CC68" s="756"/>
      <c r="CD68" s="756"/>
      <c r="CE68" s="756"/>
      <c r="CF68" s="756"/>
      <c r="CG68" s="756"/>
      <c r="CH68" s="756"/>
      <c r="CI68" s="756"/>
      <c r="CJ68" s="756"/>
      <c r="CK68" s="756"/>
      <c r="CL68" s="756"/>
      <c r="CM68" s="756"/>
      <c r="CN68" s="756"/>
      <c r="CO68" s="756"/>
      <c r="CP68" s="756"/>
      <c r="CQ68" s="756"/>
      <c r="CR68" s="756"/>
      <c r="CS68" s="756"/>
      <c r="CT68" s="756"/>
      <c r="CU68" s="756"/>
      <c r="CV68" s="756"/>
      <c r="CW68" s="756"/>
      <c r="CX68" s="756"/>
      <c r="CY68" s="756"/>
      <c r="CZ68" s="756"/>
      <c r="DA68" s="756"/>
      <c r="DB68" s="756"/>
      <c r="DC68" s="756"/>
      <c r="DD68" s="756"/>
      <c r="DE68" s="756"/>
      <c r="DF68" s="756"/>
      <c r="DG68" s="756"/>
    </row>
    <row r="69" spans="1:139" ht="20.100000000000001" hidden="1" customHeight="1">
      <c r="A69" s="1"/>
      <c r="B69" s="945"/>
      <c r="C69" s="25" t="str">
        <f>Weighting!C79</f>
        <v>SL 1.2</v>
      </c>
      <c r="D69" s="942" t="str">
        <f>Weighting!D79</f>
        <v>Accessibility to public transport</v>
      </c>
      <c r="E69" s="942"/>
      <c r="F69" s="938"/>
      <c r="G69" s="26"/>
      <c r="H69" s="1"/>
      <c r="I69" s="1"/>
      <c r="L69" s="17"/>
      <c r="M69" s="17"/>
      <c r="N69" s="17"/>
      <c r="O69" s="17"/>
      <c r="P69" s="17"/>
      <c r="Q69" s="756"/>
      <c r="R69" s="756"/>
      <c r="S69" s="756"/>
      <c r="T69" s="756"/>
      <c r="U69" s="756"/>
      <c r="V69" s="756"/>
      <c r="W69" s="756"/>
      <c r="X69" s="756"/>
      <c r="Y69" s="756"/>
      <c r="Z69" s="756"/>
      <c r="AA69" s="756"/>
      <c r="AB69" s="756"/>
      <c r="AC69" s="756"/>
      <c r="AD69" s="756"/>
      <c r="AE69" s="756"/>
      <c r="AF69" s="756"/>
      <c r="AG69" s="756"/>
      <c r="AH69" s="756"/>
      <c r="AI69" s="756"/>
      <c r="AJ69" s="756"/>
      <c r="AK69" s="756"/>
      <c r="AL69" s="756"/>
      <c r="AM69" s="756"/>
      <c r="AN69" s="756"/>
      <c r="AO69" s="756"/>
      <c r="AP69" s="756"/>
      <c r="AQ69" s="756"/>
      <c r="AR69" s="756"/>
      <c r="AS69" s="756"/>
      <c r="AT69" s="756"/>
      <c r="AU69" s="756"/>
      <c r="AV69" s="756"/>
      <c r="AW69" s="756"/>
      <c r="AX69" s="756"/>
      <c r="AY69" s="756"/>
      <c r="AZ69" s="756"/>
      <c r="BA69" s="756"/>
      <c r="BB69" s="756"/>
      <c r="BC69" s="756"/>
      <c r="BD69" s="756"/>
      <c r="BE69" s="756"/>
      <c r="BF69" s="756"/>
      <c r="BG69" s="756"/>
      <c r="BH69" s="756"/>
      <c r="BI69" s="756"/>
      <c r="BJ69" s="756"/>
      <c r="BK69" s="756"/>
      <c r="BL69" s="756"/>
      <c r="BM69" s="756"/>
      <c r="BN69" s="756"/>
      <c r="BO69" s="756"/>
      <c r="BP69" s="756"/>
      <c r="BQ69" s="756"/>
      <c r="BR69" s="756"/>
      <c r="BS69" s="756"/>
      <c r="BT69" s="756"/>
      <c r="BU69" s="756"/>
      <c r="BV69" s="756"/>
      <c r="BW69" s="756"/>
      <c r="BX69" s="756"/>
      <c r="BY69" s="756"/>
      <c r="BZ69" s="756"/>
      <c r="CA69" s="756"/>
      <c r="CB69" s="756"/>
      <c r="CC69" s="756"/>
      <c r="CD69" s="756"/>
      <c r="CE69" s="756"/>
      <c r="CF69" s="756"/>
      <c r="CG69" s="756"/>
      <c r="CH69" s="756"/>
      <c r="CI69" s="756"/>
      <c r="CJ69" s="756"/>
      <c r="CK69" s="756"/>
      <c r="CL69" s="756"/>
      <c r="CM69" s="756"/>
      <c r="CN69" s="756"/>
      <c r="CO69" s="756"/>
      <c r="CP69" s="756"/>
      <c r="CQ69" s="756"/>
      <c r="CR69" s="756"/>
      <c r="CS69" s="756"/>
      <c r="CT69" s="756"/>
      <c r="CU69" s="756"/>
      <c r="CV69" s="756"/>
      <c r="CW69" s="756"/>
      <c r="CX69" s="756"/>
      <c r="CY69" s="756"/>
      <c r="CZ69" s="756"/>
      <c r="DA69" s="756"/>
      <c r="DB69" s="756"/>
      <c r="DC69" s="756"/>
      <c r="DD69" s="756"/>
      <c r="DE69" s="756"/>
      <c r="DF69" s="756"/>
      <c r="DG69" s="756"/>
    </row>
    <row r="70" spans="1:139" ht="20.100000000000001" hidden="1" customHeight="1">
      <c r="A70" s="1"/>
      <c r="B70" s="945"/>
      <c r="C70" s="25" t="str">
        <f>Weighting!C80</f>
        <v>SL 1.3</v>
      </c>
      <c r="D70" s="942" t="str">
        <f>Weighting!D80</f>
        <v>Availability of low emission transport</v>
      </c>
      <c r="E70" s="942"/>
      <c r="F70" s="938"/>
      <c r="G70" s="26"/>
      <c r="H70" s="1"/>
      <c r="I70" s="1"/>
      <c r="L70" s="17"/>
      <c r="M70" s="17"/>
      <c r="N70" s="17"/>
      <c r="O70" s="17"/>
      <c r="P70" s="17"/>
      <c r="Q70" s="756"/>
      <c r="R70" s="756"/>
      <c r="S70" s="756"/>
      <c r="T70" s="756"/>
      <c r="U70" s="756"/>
      <c r="V70" s="756"/>
      <c r="W70" s="756"/>
      <c r="X70" s="756"/>
      <c r="Y70" s="756"/>
      <c r="Z70" s="756"/>
      <c r="AA70" s="756"/>
      <c r="AB70" s="756"/>
      <c r="AC70" s="756"/>
      <c r="AD70" s="756"/>
      <c r="AE70" s="756"/>
      <c r="AF70" s="756"/>
      <c r="AG70" s="756"/>
      <c r="AH70" s="756"/>
      <c r="AI70" s="756"/>
      <c r="AJ70" s="756"/>
      <c r="AK70" s="756"/>
      <c r="AL70" s="756"/>
      <c r="AM70" s="756"/>
      <c r="AN70" s="756"/>
      <c r="AO70" s="756"/>
      <c r="AP70" s="756"/>
      <c r="AQ70" s="756"/>
      <c r="AR70" s="756"/>
      <c r="AS70" s="756"/>
      <c r="AT70" s="756"/>
      <c r="AU70" s="756"/>
      <c r="AV70" s="756"/>
      <c r="AW70" s="756"/>
      <c r="AX70" s="756"/>
      <c r="AY70" s="756"/>
      <c r="AZ70" s="756"/>
      <c r="BA70" s="756"/>
      <c r="BB70" s="756"/>
      <c r="BC70" s="756"/>
      <c r="BD70" s="756"/>
      <c r="BE70" s="756"/>
      <c r="BF70" s="756"/>
      <c r="BG70" s="756"/>
      <c r="BH70" s="756"/>
      <c r="BI70" s="756"/>
      <c r="BJ70" s="756"/>
      <c r="BK70" s="756"/>
      <c r="BL70" s="756"/>
      <c r="BM70" s="756"/>
      <c r="BN70" s="756"/>
      <c r="BO70" s="756"/>
      <c r="BP70" s="756"/>
      <c r="BQ70" s="756"/>
      <c r="BR70" s="756"/>
      <c r="BS70" s="756"/>
      <c r="BT70" s="756"/>
      <c r="BU70" s="756"/>
      <c r="BV70" s="756"/>
      <c r="BW70" s="756"/>
      <c r="BX70" s="756"/>
      <c r="BY70" s="756"/>
      <c r="BZ70" s="756"/>
      <c r="CA70" s="756"/>
      <c r="CB70" s="756"/>
      <c r="CC70" s="756"/>
      <c r="CD70" s="756"/>
      <c r="CE70" s="756"/>
      <c r="CF70" s="756"/>
      <c r="CG70" s="756"/>
      <c r="CH70" s="756"/>
      <c r="CI70" s="756"/>
      <c r="CJ70" s="756"/>
      <c r="CK70" s="756"/>
      <c r="CL70" s="756"/>
      <c r="CM70" s="756"/>
      <c r="CN70" s="756"/>
      <c r="CO70" s="756"/>
      <c r="CP70" s="756"/>
      <c r="CQ70" s="756"/>
      <c r="CR70" s="756"/>
      <c r="CS70" s="756"/>
      <c r="CT70" s="756"/>
      <c r="CU70" s="756"/>
      <c r="CV70" s="756"/>
      <c r="CW70" s="756"/>
      <c r="CX70" s="756"/>
      <c r="CY70" s="756"/>
      <c r="CZ70" s="756"/>
      <c r="DA70" s="756"/>
      <c r="DB70" s="756"/>
      <c r="DC70" s="756"/>
      <c r="DD70" s="756"/>
      <c r="DE70" s="756"/>
      <c r="DF70" s="756"/>
      <c r="DG70" s="756"/>
    </row>
    <row r="71" spans="1:139" ht="20.100000000000001" hidden="1" customHeight="1">
      <c r="A71" s="1"/>
      <c r="B71" s="945"/>
      <c r="C71" s="25" t="str">
        <f>Weighting!C81</f>
        <v>SL 1.4</v>
      </c>
      <c r="D71" s="942" t="str">
        <f>Weighting!D81</f>
        <v>Availability of walking and bicycle paths</v>
      </c>
      <c r="E71" s="942"/>
      <c r="F71" s="938"/>
      <c r="G71" s="26"/>
      <c r="H71" s="1"/>
      <c r="I71" s="1"/>
      <c r="L71" s="17"/>
      <c r="M71" s="17"/>
      <c r="N71" s="17"/>
      <c r="O71" s="17"/>
      <c r="P71" s="17"/>
      <c r="Q71" s="756"/>
      <c r="R71" s="756"/>
      <c r="S71" s="756"/>
      <c r="T71" s="756"/>
      <c r="U71" s="756"/>
      <c r="V71" s="756"/>
      <c r="W71" s="756"/>
      <c r="X71" s="756"/>
      <c r="Y71" s="756"/>
      <c r="Z71" s="756"/>
      <c r="AA71" s="756"/>
      <c r="AB71" s="756"/>
      <c r="AC71" s="756"/>
      <c r="AD71" s="756"/>
      <c r="AE71" s="756"/>
      <c r="AF71" s="756"/>
      <c r="AG71" s="756"/>
      <c r="AH71" s="756"/>
      <c r="AI71" s="756"/>
      <c r="AJ71" s="756"/>
      <c r="AK71" s="756"/>
      <c r="AL71" s="756"/>
      <c r="AM71" s="756"/>
      <c r="AN71" s="756"/>
      <c r="AO71" s="756"/>
      <c r="AP71" s="756"/>
      <c r="AQ71" s="756"/>
      <c r="AR71" s="756"/>
      <c r="AS71" s="756"/>
      <c r="AT71" s="756"/>
      <c r="AU71" s="756"/>
      <c r="AV71" s="756"/>
      <c r="AW71" s="756"/>
      <c r="AX71" s="756"/>
      <c r="AY71" s="756"/>
      <c r="AZ71" s="756"/>
      <c r="BA71" s="756"/>
      <c r="BB71" s="756"/>
      <c r="BC71" s="756"/>
      <c r="BD71" s="756"/>
      <c r="BE71" s="756"/>
      <c r="BF71" s="756"/>
      <c r="BG71" s="756"/>
      <c r="BH71" s="756"/>
      <c r="BI71" s="756"/>
      <c r="BJ71" s="756"/>
      <c r="BK71" s="756"/>
      <c r="BL71" s="756"/>
      <c r="BM71" s="756"/>
      <c r="BN71" s="756"/>
      <c r="BO71" s="756"/>
      <c r="BP71" s="756"/>
      <c r="BQ71" s="756"/>
      <c r="BR71" s="756"/>
      <c r="BS71" s="756"/>
      <c r="BT71" s="756"/>
      <c r="BU71" s="756"/>
      <c r="BV71" s="756"/>
      <c r="BW71" s="756"/>
      <c r="BX71" s="756"/>
      <c r="BY71" s="756"/>
      <c r="BZ71" s="756"/>
      <c r="CA71" s="756"/>
      <c r="CB71" s="756"/>
      <c r="CC71" s="756"/>
      <c r="CD71" s="756"/>
      <c r="CE71" s="756"/>
      <c r="CF71" s="756"/>
      <c r="CG71" s="756"/>
      <c r="CH71" s="756"/>
      <c r="CI71" s="756"/>
      <c r="CJ71" s="756"/>
      <c r="CK71" s="756"/>
      <c r="CL71" s="756"/>
      <c r="CM71" s="756"/>
      <c r="CN71" s="756"/>
      <c r="CO71" s="756"/>
      <c r="CP71" s="756"/>
      <c r="CQ71" s="756"/>
      <c r="CR71" s="756"/>
      <c r="CS71" s="756"/>
      <c r="CT71" s="756"/>
      <c r="CU71" s="756"/>
      <c r="CV71" s="756"/>
      <c r="CW71" s="756"/>
      <c r="CX71" s="756"/>
      <c r="CY71" s="756"/>
      <c r="CZ71" s="756"/>
      <c r="DA71" s="756"/>
      <c r="DB71" s="756"/>
      <c r="DC71" s="756"/>
      <c r="DD71" s="756"/>
      <c r="DE71" s="756"/>
      <c r="DF71" s="756"/>
      <c r="DG71" s="756"/>
    </row>
    <row r="72" spans="1:139" ht="20.100000000000001" hidden="1" customHeight="1">
      <c r="A72" s="1"/>
      <c r="B72" s="945"/>
      <c r="C72" s="25" t="str">
        <f>Weighting!C82</f>
        <v>SL 2.0</v>
      </c>
      <c r="D72" s="942" t="str">
        <f>Weighting!D82</f>
        <v>ACCESS TO AMENITIES</v>
      </c>
      <c r="E72" s="942"/>
      <c r="F72" s="938"/>
      <c r="G72" s="26"/>
      <c r="H72" s="1"/>
      <c r="I72" s="1"/>
      <c r="L72" s="17"/>
      <c r="M72" s="17"/>
      <c r="N72" s="17"/>
      <c r="O72" s="17"/>
      <c r="P72" s="17"/>
      <c r="Q72" s="756"/>
      <c r="R72" s="756"/>
      <c r="S72" s="756"/>
      <c r="T72" s="756"/>
      <c r="U72" s="756"/>
      <c r="V72" s="756"/>
      <c r="W72" s="756"/>
      <c r="X72" s="756"/>
      <c r="Y72" s="756"/>
      <c r="Z72" s="756"/>
      <c r="AA72" s="756"/>
      <c r="AB72" s="756"/>
      <c r="AC72" s="756"/>
      <c r="AD72" s="756"/>
      <c r="AE72" s="756"/>
      <c r="AF72" s="756"/>
      <c r="AG72" s="756"/>
      <c r="AH72" s="756"/>
      <c r="AI72" s="756"/>
      <c r="AJ72" s="756"/>
      <c r="AK72" s="756"/>
      <c r="AL72" s="756"/>
      <c r="AM72" s="756"/>
      <c r="AN72" s="756"/>
      <c r="AO72" s="756"/>
      <c r="AP72" s="756"/>
      <c r="AQ72" s="756"/>
      <c r="AR72" s="756"/>
      <c r="AS72" s="756"/>
      <c r="AT72" s="756"/>
      <c r="AU72" s="756"/>
      <c r="AV72" s="756"/>
      <c r="AW72" s="756"/>
      <c r="AX72" s="756"/>
      <c r="AY72" s="756"/>
      <c r="AZ72" s="756"/>
      <c r="BA72" s="756"/>
      <c r="BB72" s="756"/>
      <c r="BC72" s="756"/>
      <c r="BD72" s="756"/>
      <c r="BE72" s="756"/>
      <c r="BF72" s="756"/>
      <c r="BG72" s="756"/>
      <c r="BH72" s="756"/>
      <c r="BI72" s="756"/>
      <c r="BJ72" s="756"/>
      <c r="BK72" s="756"/>
      <c r="BL72" s="756"/>
      <c r="BM72" s="756"/>
      <c r="BN72" s="756"/>
      <c r="BO72" s="756"/>
      <c r="BP72" s="756"/>
      <c r="BQ72" s="756"/>
      <c r="BR72" s="756"/>
      <c r="BS72" s="756"/>
      <c r="BT72" s="756"/>
      <c r="BU72" s="756"/>
      <c r="BV72" s="756"/>
      <c r="BW72" s="756"/>
      <c r="BX72" s="756"/>
      <c r="BY72" s="756"/>
      <c r="BZ72" s="756"/>
      <c r="CA72" s="756"/>
      <c r="CB72" s="756"/>
      <c r="CC72" s="756"/>
      <c r="CD72" s="756"/>
      <c r="CE72" s="756"/>
      <c r="CF72" s="756"/>
      <c r="CG72" s="756"/>
      <c r="CH72" s="756"/>
      <c r="CI72" s="756"/>
      <c r="CJ72" s="756"/>
      <c r="CK72" s="756"/>
      <c r="CL72" s="756"/>
      <c r="CM72" s="756"/>
      <c r="CN72" s="756"/>
      <c r="CO72" s="756"/>
      <c r="CP72" s="756"/>
      <c r="CQ72" s="756"/>
      <c r="CR72" s="756"/>
      <c r="CS72" s="756"/>
      <c r="CT72" s="756"/>
      <c r="CU72" s="756"/>
      <c r="CV72" s="756"/>
      <c r="CW72" s="756"/>
      <c r="CX72" s="756"/>
      <c r="CY72" s="756"/>
      <c r="CZ72" s="756"/>
      <c r="DA72" s="756"/>
      <c r="DB72" s="756"/>
      <c r="DC72" s="756"/>
      <c r="DD72" s="756"/>
      <c r="DE72" s="756"/>
      <c r="DF72" s="756"/>
      <c r="DG72" s="756"/>
    </row>
    <row r="73" spans="1:139" ht="20.100000000000001" hidden="1" customHeight="1">
      <c r="A73" s="1"/>
      <c r="B73" s="945"/>
      <c r="C73" s="25" t="str">
        <f>Weighting!C83</f>
        <v>SL 2.1</v>
      </c>
      <c r="D73" s="942" t="str">
        <f>Weighting!D83</f>
        <v>Restaurants</v>
      </c>
      <c r="E73" s="942"/>
      <c r="F73" s="938"/>
      <c r="G73" s="26"/>
      <c r="H73" s="1"/>
      <c r="I73" s="1"/>
      <c r="L73" s="17"/>
      <c r="M73" s="17"/>
      <c r="N73" s="17"/>
      <c r="O73" s="17"/>
      <c r="P73" s="17"/>
      <c r="Q73" s="756"/>
      <c r="R73" s="756"/>
      <c r="S73" s="756"/>
      <c r="T73" s="756"/>
      <c r="U73" s="756"/>
      <c r="V73" s="756"/>
      <c r="W73" s="756"/>
      <c r="X73" s="756"/>
      <c r="Y73" s="756"/>
      <c r="Z73" s="756"/>
      <c r="AA73" s="756"/>
      <c r="AB73" s="756"/>
      <c r="AC73" s="756"/>
      <c r="AD73" s="756"/>
      <c r="AE73" s="756"/>
      <c r="AF73" s="756"/>
      <c r="AG73" s="756"/>
      <c r="AH73" s="756"/>
      <c r="AI73" s="756"/>
      <c r="AJ73" s="756"/>
      <c r="AK73" s="756"/>
      <c r="AL73" s="756"/>
      <c r="AM73" s="756"/>
      <c r="AN73" s="756"/>
      <c r="AO73" s="756"/>
      <c r="AP73" s="756"/>
      <c r="AQ73" s="756"/>
      <c r="AR73" s="756"/>
      <c r="AS73" s="756"/>
      <c r="AT73" s="756"/>
      <c r="AU73" s="756"/>
      <c r="AV73" s="756"/>
      <c r="AW73" s="756"/>
      <c r="AX73" s="756"/>
      <c r="AY73" s="756"/>
      <c r="AZ73" s="756"/>
      <c r="BA73" s="756"/>
      <c r="BB73" s="756"/>
      <c r="BC73" s="756"/>
      <c r="BD73" s="756"/>
      <c r="BE73" s="756"/>
      <c r="BF73" s="756"/>
      <c r="BG73" s="756"/>
      <c r="BH73" s="756"/>
      <c r="BI73" s="756"/>
      <c r="BJ73" s="756"/>
      <c r="BK73" s="756"/>
      <c r="BL73" s="756"/>
      <c r="BM73" s="756"/>
      <c r="BN73" s="756"/>
      <c r="BO73" s="756"/>
      <c r="BP73" s="756"/>
      <c r="BQ73" s="756"/>
      <c r="BR73" s="756"/>
      <c r="BS73" s="756"/>
      <c r="BT73" s="756"/>
      <c r="BU73" s="756"/>
      <c r="BV73" s="756"/>
      <c r="BW73" s="756"/>
      <c r="BX73" s="756"/>
      <c r="BY73" s="756"/>
      <c r="BZ73" s="756"/>
      <c r="CA73" s="756"/>
      <c r="CB73" s="756"/>
      <c r="CC73" s="756"/>
      <c r="CD73" s="756"/>
      <c r="CE73" s="756"/>
      <c r="CF73" s="756"/>
      <c r="CG73" s="756"/>
      <c r="CH73" s="756"/>
      <c r="CI73" s="756"/>
      <c r="CJ73" s="756"/>
      <c r="CK73" s="756"/>
      <c r="CL73" s="756"/>
      <c r="CM73" s="756"/>
      <c r="CN73" s="756"/>
      <c r="CO73" s="756"/>
      <c r="CP73" s="756"/>
      <c r="CQ73" s="756"/>
      <c r="CR73" s="756"/>
      <c r="CS73" s="756"/>
      <c r="CT73" s="756"/>
      <c r="CU73" s="756"/>
      <c r="CV73" s="756"/>
      <c r="CW73" s="756"/>
      <c r="CX73" s="756"/>
      <c r="CY73" s="756"/>
      <c r="CZ73" s="756"/>
      <c r="DA73" s="756"/>
      <c r="DB73" s="756"/>
      <c r="DC73" s="756"/>
      <c r="DD73" s="756"/>
      <c r="DE73" s="756"/>
      <c r="DF73" s="756"/>
      <c r="DG73" s="756"/>
    </row>
    <row r="74" spans="1:139" ht="20.100000000000001" hidden="1" customHeight="1">
      <c r="A74" s="1"/>
      <c r="B74" s="945"/>
      <c r="C74" s="25" t="str">
        <f>Weighting!C84</f>
        <v>SL 2.2</v>
      </c>
      <c r="D74" s="942" t="str">
        <f>Weighting!D84</f>
        <v>Local Shops</v>
      </c>
      <c r="E74" s="942"/>
      <c r="F74" s="938"/>
      <c r="G74" s="26"/>
      <c r="H74" s="1"/>
      <c r="I74" s="1"/>
      <c r="L74" s="17"/>
      <c r="M74" s="17"/>
      <c r="N74" s="17"/>
      <c r="O74" s="17"/>
      <c r="P74" s="17"/>
      <c r="Q74" s="756"/>
      <c r="R74" s="756"/>
      <c r="S74" s="756"/>
      <c r="T74" s="756"/>
      <c r="U74" s="756"/>
      <c r="V74" s="756"/>
      <c r="W74" s="756"/>
      <c r="X74" s="756"/>
      <c r="Y74" s="756"/>
      <c r="Z74" s="756"/>
      <c r="AA74" s="756"/>
      <c r="AB74" s="756"/>
      <c r="AC74" s="756"/>
      <c r="AD74" s="756"/>
      <c r="AE74" s="756"/>
      <c r="AF74" s="756"/>
      <c r="AG74" s="756"/>
      <c r="AH74" s="756"/>
      <c r="AI74" s="756"/>
      <c r="AJ74" s="756"/>
      <c r="AK74" s="756"/>
      <c r="AL74" s="756"/>
      <c r="AM74" s="756"/>
      <c r="AN74" s="756"/>
      <c r="AO74" s="756"/>
      <c r="AP74" s="756"/>
      <c r="AQ74" s="756"/>
      <c r="AR74" s="756"/>
      <c r="AS74" s="756"/>
      <c r="AT74" s="756"/>
      <c r="AU74" s="756"/>
      <c r="AV74" s="756"/>
      <c r="AW74" s="756"/>
      <c r="AX74" s="756"/>
      <c r="AY74" s="756"/>
      <c r="AZ74" s="756"/>
      <c r="BA74" s="756"/>
      <c r="BB74" s="756"/>
      <c r="BC74" s="756"/>
      <c r="BD74" s="756"/>
      <c r="BE74" s="756"/>
      <c r="BF74" s="756"/>
      <c r="BG74" s="756"/>
      <c r="BH74" s="756"/>
      <c r="BI74" s="756"/>
      <c r="BJ74" s="756"/>
      <c r="BK74" s="756"/>
      <c r="BL74" s="756"/>
      <c r="BM74" s="756"/>
      <c r="BN74" s="756"/>
      <c r="BO74" s="756"/>
      <c r="BP74" s="756"/>
      <c r="BQ74" s="756"/>
      <c r="BR74" s="756"/>
      <c r="BS74" s="756"/>
      <c r="BT74" s="756"/>
      <c r="BU74" s="756"/>
      <c r="BV74" s="756"/>
      <c r="BW74" s="756"/>
      <c r="BX74" s="756"/>
      <c r="BY74" s="756"/>
      <c r="BZ74" s="756"/>
      <c r="CA74" s="756"/>
      <c r="CB74" s="756"/>
      <c r="CC74" s="756"/>
      <c r="CD74" s="756"/>
      <c r="CE74" s="756"/>
      <c r="CF74" s="756"/>
      <c r="CG74" s="756"/>
      <c r="CH74" s="756"/>
      <c r="CI74" s="756"/>
      <c r="CJ74" s="756"/>
      <c r="CK74" s="756"/>
      <c r="CL74" s="756"/>
      <c r="CM74" s="756"/>
      <c r="CN74" s="756"/>
      <c r="CO74" s="756"/>
      <c r="CP74" s="756"/>
      <c r="CQ74" s="756"/>
      <c r="CR74" s="756"/>
      <c r="CS74" s="756"/>
      <c r="CT74" s="756"/>
      <c r="CU74" s="756"/>
      <c r="CV74" s="756"/>
      <c r="CW74" s="756"/>
      <c r="CX74" s="756"/>
      <c r="CY74" s="756"/>
      <c r="CZ74" s="756"/>
      <c r="DA74" s="756"/>
      <c r="DB74" s="756"/>
      <c r="DC74" s="756"/>
      <c r="DD74" s="756"/>
      <c r="DE74" s="756"/>
      <c r="DF74" s="756"/>
      <c r="DG74" s="756"/>
    </row>
    <row r="75" spans="1:139" ht="20.100000000000001" hidden="1" customHeight="1">
      <c r="A75" s="1"/>
      <c r="B75" s="945"/>
      <c r="C75" s="25" t="str">
        <f>Weighting!C85</f>
        <v>SL 2.3</v>
      </c>
      <c r="D75" s="942" t="str">
        <f>Weighting!D85</f>
        <v>Parks and Open Spaces</v>
      </c>
      <c r="E75" s="942"/>
      <c r="F75" s="938"/>
      <c r="G75" s="26"/>
      <c r="H75" s="1"/>
      <c r="I75" s="1"/>
      <c r="L75" s="17"/>
      <c r="M75" s="17"/>
      <c r="N75" s="17"/>
      <c r="O75" s="17"/>
      <c r="P75" s="17"/>
      <c r="Q75" s="756"/>
      <c r="R75" s="756"/>
      <c r="S75" s="756"/>
      <c r="T75" s="756"/>
      <c r="U75" s="756"/>
      <c r="V75" s="756"/>
      <c r="W75" s="756"/>
      <c r="X75" s="756"/>
      <c r="Y75" s="756"/>
      <c r="Z75" s="756"/>
      <c r="AA75" s="756"/>
      <c r="AB75" s="756"/>
      <c r="AC75" s="756"/>
      <c r="AD75" s="756"/>
      <c r="AE75" s="756"/>
      <c r="AF75" s="756"/>
      <c r="AG75" s="756"/>
      <c r="AH75" s="756"/>
      <c r="AI75" s="756"/>
      <c r="AJ75" s="756"/>
      <c r="AK75" s="756"/>
      <c r="AL75" s="756"/>
      <c r="AM75" s="756"/>
      <c r="AN75" s="756"/>
      <c r="AO75" s="756"/>
      <c r="AP75" s="756"/>
      <c r="AQ75" s="756"/>
      <c r="AR75" s="756"/>
      <c r="AS75" s="756"/>
      <c r="AT75" s="756"/>
      <c r="AU75" s="756"/>
      <c r="AV75" s="756"/>
      <c r="AW75" s="756"/>
      <c r="AX75" s="756"/>
      <c r="AY75" s="756"/>
      <c r="AZ75" s="756"/>
      <c r="BA75" s="756"/>
      <c r="BB75" s="756"/>
      <c r="BC75" s="756"/>
      <c r="BD75" s="756"/>
      <c r="BE75" s="756"/>
      <c r="BF75" s="756"/>
      <c r="BG75" s="756"/>
      <c r="BH75" s="756"/>
      <c r="BI75" s="756"/>
      <c r="BJ75" s="756"/>
      <c r="BK75" s="756"/>
      <c r="BL75" s="756"/>
      <c r="BM75" s="756"/>
      <c r="BN75" s="756"/>
      <c r="BO75" s="756"/>
      <c r="BP75" s="756"/>
      <c r="BQ75" s="756"/>
      <c r="BR75" s="756"/>
      <c r="BS75" s="756"/>
      <c r="BT75" s="756"/>
      <c r="BU75" s="756"/>
      <c r="BV75" s="756"/>
      <c r="BW75" s="756"/>
      <c r="BX75" s="756"/>
      <c r="BY75" s="756"/>
      <c r="BZ75" s="756"/>
      <c r="CA75" s="756"/>
      <c r="CB75" s="756"/>
      <c r="CC75" s="756"/>
      <c r="CD75" s="756"/>
      <c r="CE75" s="756"/>
      <c r="CF75" s="756"/>
      <c r="CG75" s="756"/>
      <c r="CH75" s="756"/>
      <c r="CI75" s="756"/>
      <c r="CJ75" s="756"/>
      <c r="CK75" s="756"/>
      <c r="CL75" s="756"/>
      <c r="CM75" s="756"/>
      <c r="CN75" s="756"/>
      <c r="CO75" s="756"/>
      <c r="CP75" s="756"/>
      <c r="CQ75" s="756"/>
      <c r="CR75" s="756"/>
      <c r="CS75" s="756"/>
      <c r="CT75" s="756"/>
      <c r="CU75" s="756"/>
      <c r="CV75" s="756"/>
      <c r="CW75" s="756"/>
      <c r="CX75" s="756"/>
      <c r="CY75" s="756"/>
      <c r="CZ75" s="756"/>
      <c r="DA75" s="756"/>
      <c r="DB75" s="756"/>
      <c r="DC75" s="756"/>
      <c r="DD75" s="756"/>
      <c r="DE75" s="756"/>
      <c r="DF75" s="756"/>
      <c r="DG75" s="756"/>
    </row>
    <row r="76" spans="1:139" ht="20.100000000000001" hidden="1" customHeight="1">
      <c r="A76" s="1"/>
      <c r="B76" s="945"/>
      <c r="C76" s="25" t="str">
        <f>Weighting!C86</f>
        <v>SL 2.4</v>
      </c>
      <c r="D76" s="942" t="str">
        <f>Weighting!D86</f>
        <v xml:space="preserve">Education Facilities </v>
      </c>
      <c r="E76" s="942"/>
      <c r="F76" s="938"/>
      <c r="G76" s="26"/>
      <c r="H76" s="1"/>
      <c r="I76" s="1"/>
      <c r="L76" s="17"/>
      <c r="M76" s="17"/>
      <c r="N76" s="17"/>
      <c r="O76" s="17"/>
      <c r="P76" s="17"/>
      <c r="Q76" s="756"/>
      <c r="R76" s="756"/>
      <c r="S76" s="756"/>
      <c r="T76" s="756"/>
      <c r="U76" s="756"/>
      <c r="V76" s="756"/>
      <c r="W76" s="756"/>
      <c r="X76" s="756"/>
      <c r="Y76" s="756"/>
      <c r="Z76" s="756"/>
      <c r="AA76" s="756"/>
      <c r="AB76" s="756"/>
      <c r="AC76" s="756"/>
      <c r="AD76" s="756"/>
      <c r="AE76" s="756"/>
      <c r="AF76" s="756"/>
      <c r="AG76" s="756"/>
      <c r="AH76" s="756"/>
      <c r="AI76" s="756"/>
      <c r="AJ76" s="756"/>
      <c r="AK76" s="756"/>
      <c r="AL76" s="756"/>
      <c r="AM76" s="756"/>
      <c r="AN76" s="756"/>
      <c r="AO76" s="756"/>
      <c r="AP76" s="756"/>
      <c r="AQ76" s="756"/>
      <c r="AR76" s="756"/>
      <c r="AS76" s="756"/>
      <c r="AT76" s="756"/>
      <c r="AU76" s="756"/>
      <c r="AV76" s="756"/>
      <c r="AW76" s="756"/>
      <c r="AX76" s="756"/>
      <c r="AY76" s="756"/>
      <c r="AZ76" s="756"/>
      <c r="BA76" s="756"/>
      <c r="BB76" s="756"/>
      <c r="BC76" s="756"/>
      <c r="BD76" s="756"/>
      <c r="BE76" s="756"/>
      <c r="BF76" s="756"/>
      <c r="BG76" s="756"/>
      <c r="BH76" s="756"/>
      <c r="BI76" s="756"/>
      <c r="BJ76" s="756"/>
      <c r="BK76" s="756"/>
      <c r="BL76" s="756"/>
      <c r="BM76" s="756"/>
      <c r="BN76" s="756"/>
      <c r="BO76" s="756"/>
      <c r="BP76" s="756"/>
      <c r="BQ76" s="756"/>
      <c r="BR76" s="756"/>
      <c r="BS76" s="756"/>
      <c r="BT76" s="756"/>
      <c r="BU76" s="756"/>
      <c r="BV76" s="756"/>
      <c r="BW76" s="756"/>
      <c r="BX76" s="756"/>
      <c r="BY76" s="756"/>
      <c r="BZ76" s="756"/>
      <c r="CA76" s="756"/>
      <c r="CB76" s="756"/>
      <c r="CC76" s="756"/>
      <c r="CD76" s="756"/>
      <c r="CE76" s="756"/>
      <c r="CF76" s="756"/>
      <c r="CG76" s="756"/>
      <c r="CH76" s="756"/>
      <c r="CI76" s="756"/>
      <c r="CJ76" s="756"/>
      <c r="CK76" s="756"/>
      <c r="CL76" s="756"/>
      <c r="CM76" s="756"/>
      <c r="CN76" s="756"/>
      <c r="CO76" s="756"/>
      <c r="CP76" s="756"/>
      <c r="CQ76" s="756"/>
      <c r="CR76" s="756"/>
      <c r="CS76" s="756"/>
      <c r="CT76" s="756"/>
      <c r="CU76" s="756"/>
      <c r="CV76" s="756"/>
      <c r="CW76" s="756"/>
      <c r="CX76" s="756"/>
      <c r="CY76" s="756"/>
      <c r="CZ76" s="756"/>
      <c r="DA76" s="756"/>
      <c r="DB76" s="756"/>
      <c r="DC76" s="756"/>
      <c r="DD76" s="756"/>
      <c r="DE76" s="756"/>
      <c r="DF76" s="756"/>
      <c r="DG76" s="756"/>
    </row>
    <row r="77" spans="1:139" ht="20.100000000000001" hidden="1" customHeight="1">
      <c r="A77" s="1"/>
      <c r="B77" s="945"/>
      <c r="C77" s="25" t="str">
        <f>Weighting!C87</f>
        <v>SL 2.5</v>
      </c>
      <c r="D77" s="942" t="str">
        <f>Weighting!D87</f>
        <v xml:space="preserve">Public Adminsitation Facilities </v>
      </c>
      <c r="E77" s="942"/>
      <c r="F77" s="938"/>
      <c r="G77" s="26"/>
      <c r="H77" s="1"/>
      <c r="I77" s="1"/>
      <c r="L77" s="17"/>
      <c r="M77" s="17"/>
      <c r="N77" s="17"/>
      <c r="O77" s="17"/>
      <c r="P77" s="17"/>
      <c r="Q77" s="756"/>
      <c r="R77" s="756"/>
      <c r="S77" s="756"/>
      <c r="T77" s="756"/>
      <c r="U77" s="756"/>
      <c r="V77" s="756"/>
      <c r="W77" s="756"/>
      <c r="X77" s="756"/>
      <c r="Y77" s="756"/>
      <c r="Z77" s="756"/>
      <c r="AA77" s="756"/>
      <c r="AB77" s="756"/>
      <c r="AC77" s="756"/>
      <c r="AD77" s="756"/>
      <c r="AE77" s="756"/>
      <c r="AF77" s="756"/>
      <c r="AG77" s="756"/>
      <c r="AH77" s="756"/>
      <c r="AI77" s="756"/>
      <c r="AJ77" s="756"/>
      <c r="AK77" s="756"/>
      <c r="AL77" s="756"/>
      <c r="AM77" s="756"/>
      <c r="AN77" s="756"/>
      <c r="AO77" s="756"/>
      <c r="AP77" s="756"/>
      <c r="AQ77" s="756"/>
      <c r="AR77" s="756"/>
      <c r="AS77" s="756"/>
      <c r="AT77" s="756"/>
      <c r="AU77" s="756"/>
      <c r="AV77" s="756"/>
      <c r="AW77" s="756"/>
      <c r="AX77" s="756"/>
      <c r="AY77" s="756"/>
      <c r="AZ77" s="756"/>
      <c r="BA77" s="756"/>
      <c r="BB77" s="756"/>
      <c r="BC77" s="756"/>
      <c r="BD77" s="756"/>
      <c r="BE77" s="756"/>
      <c r="BF77" s="756"/>
      <c r="BG77" s="756"/>
      <c r="BH77" s="756"/>
      <c r="BI77" s="756"/>
      <c r="BJ77" s="756"/>
      <c r="BK77" s="756"/>
      <c r="BL77" s="756"/>
      <c r="BM77" s="756"/>
      <c r="BN77" s="756"/>
      <c r="BO77" s="756"/>
      <c r="BP77" s="756"/>
      <c r="BQ77" s="756"/>
      <c r="BR77" s="756"/>
      <c r="BS77" s="756"/>
      <c r="BT77" s="756"/>
      <c r="BU77" s="756"/>
      <c r="BV77" s="756"/>
      <c r="BW77" s="756"/>
      <c r="BX77" s="756"/>
      <c r="BY77" s="756"/>
      <c r="BZ77" s="756"/>
      <c r="CA77" s="756"/>
      <c r="CB77" s="756"/>
      <c r="CC77" s="756"/>
      <c r="CD77" s="756"/>
      <c r="CE77" s="756"/>
      <c r="CF77" s="756"/>
      <c r="CG77" s="756"/>
      <c r="CH77" s="756"/>
      <c r="CI77" s="756"/>
      <c r="CJ77" s="756"/>
      <c r="CK77" s="756"/>
      <c r="CL77" s="756"/>
      <c r="CM77" s="756"/>
      <c r="CN77" s="756"/>
      <c r="CO77" s="756"/>
      <c r="CP77" s="756"/>
      <c r="CQ77" s="756"/>
      <c r="CR77" s="756"/>
      <c r="CS77" s="756"/>
      <c r="CT77" s="756"/>
      <c r="CU77" s="756"/>
      <c r="CV77" s="756"/>
      <c r="CW77" s="756"/>
      <c r="CX77" s="756"/>
      <c r="CY77" s="756"/>
      <c r="CZ77" s="756"/>
      <c r="DA77" s="756"/>
      <c r="DB77" s="756"/>
      <c r="DC77" s="756"/>
      <c r="DD77" s="756"/>
      <c r="DE77" s="756"/>
      <c r="DF77" s="756"/>
      <c r="DG77" s="756"/>
    </row>
    <row r="78" spans="1:139" ht="20.100000000000001" hidden="1" customHeight="1">
      <c r="A78" s="1"/>
      <c r="B78" s="945"/>
      <c r="C78" s="25" t="str">
        <f>Weighting!C88</f>
        <v>SL 2.6</v>
      </c>
      <c r="D78" s="942" t="str">
        <f>Weighting!D88</f>
        <v>Medical Care Facilities</v>
      </c>
      <c r="E78" s="942"/>
      <c r="F78" s="938"/>
      <c r="G78" s="26"/>
      <c r="H78" s="1"/>
      <c r="I78" s="1"/>
      <c r="L78" s="17"/>
      <c r="M78" s="17"/>
      <c r="N78" s="17"/>
      <c r="O78" s="17"/>
      <c r="P78" s="17"/>
      <c r="Q78" s="756"/>
      <c r="R78" s="756"/>
      <c r="S78" s="756"/>
      <c r="T78" s="756"/>
      <c r="U78" s="756"/>
      <c r="V78" s="756"/>
      <c r="W78" s="756"/>
      <c r="X78" s="756"/>
      <c r="Y78" s="756"/>
      <c r="Z78" s="756"/>
      <c r="AA78" s="756"/>
      <c r="AB78" s="756"/>
      <c r="AC78" s="756"/>
      <c r="AD78" s="756"/>
      <c r="AE78" s="756"/>
      <c r="AF78" s="756"/>
      <c r="AG78" s="756"/>
      <c r="AH78" s="756"/>
      <c r="AI78" s="756"/>
      <c r="AJ78" s="756"/>
      <c r="AK78" s="756"/>
      <c r="AL78" s="756"/>
      <c r="AM78" s="756"/>
      <c r="AN78" s="756"/>
      <c r="AO78" s="756"/>
      <c r="AP78" s="756"/>
      <c r="AQ78" s="756"/>
      <c r="AR78" s="756"/>
      <c r="AS78" s="756"/>
      <c r="AT78" s="756"/>
      <c r="AU78" s="756"/>
      <c r="AV78" s="756"/>
      <c r="AW78" s="756"/>
      <c r="AX78" s="756"/>
      <c r="AY78" s="756"/>
      <c r="AZ78" s="756"/>
      <c r="BA78" s="756"/>
      <c r="BB78" s="756"/>
      <c r="BC78" s="756"/>
      <c r="BD78" s="756"/>
      <c r="BE78" s="756"/>
      <c r="BF78" s="756"/>
      <c r="BG78" s="756"/>
      <c r="BH78" s="756"/>
      <c r="BI78" s="756"/>
      <c r="BJ78" s="756"/>
      <c r="BK78" s="756"/>
      <c r="BL78" s="756"/>
      <c r="BM78" s="756"/>
      <c r="BN78" s="756"/>
      <c r="BO78" s="756"/>
      <c r="BP78" s="756"/>
      <c r="BQ78" s="756"/>
      <c r="BR78" s="756"/>
      <c r="BS78" s="756"/>
      <c r="BT78" s="756"/>
      <c r="BU78" s="756"/>
      <c r="BV78" s="756"/>
      <c r="BW78" s="756"/>
      <c r="BX78" s="756"/>
      <c r="BY78" s="756"/>
      <c r="BZ78" s="756"/>
      <c r="CA78" s="756"/>
      <c r="CB78" s="756"/>
      <c r="CC78" s="756"/>
      <c r="CD78" s="756"/>
      <c r="CE78" s="756"/>
      <c r="CF78" s="756"/>
      <c r="CG78" s="756"/>
      <c r="CH78" s="756"/>
      <c r="CI78" s="756"/>
      <c r="CJ78" s="756"/>
      <c r="CK78" s="756"/>
      <c r="CL78" s="756"/>
      <c r="CM78" s="756"/>
      <c r="CN78" s="756"/>
      <c r="CO78" s="756"/>
      <c r="CP78" s="756"/>
      <c r="CQ78" s="756"/>
      <c r="CR78" s="756"/>
      <c r="CS78" s="756"/>
      <c r="CT78" s="756"/>
      <c r="CU78" s="756"/>
      <c r="CV78" s="756"/>
      <c r="CW78" s="756"/>
      <c r="CX78" s="756"/>
      <c r="CY78" s="756"/>
      <c r="CZ78" s="756"/>
      <c r="DA78" s="756"/>
      <c r="DB78" s="756"/>
      <c r="DC78" s="756"/>
      <c r="DD78" s="756"/>
      <c r="DE78" s="756"/>
      <c r="DF78" s="756"/>
      <c r="DG78" s="756"/>
    </row>
    <row r="79" spans="1:139" ht="20.100000000000001" hidden="1" customHeight="1">
      <c r="A79" s="1"/>
      <c r="B79" s="945"/>
      <c r="C79" s="25" t="str">
        <f>Weighting!C89</f>
        <v>SL 2.7</v>
      </c>
      <c r="D79" s="942" t="str">
        <f>Weighting!D89</f>
        <v>Sports Facilities</v>
      </c>
      <c r="E79" s="942"/>
      <c r="F79" s="938"/>
      <c r="G79" s="26"/>
      <c r="H79" s="1"/>
      <c r="I79" s="1"/>
      <c r="L79" s="17"/>
      <c r="M79" s="17"/>
      <c r="N79" s="17"/>
      <c r="O79" s="17"/>
      <c r="P79" s="17"/>
      <c r="Q79" s="756"/>
      <c r="R79" s="756"/>
      <c r="S79" s="756"/>
      <c r="T79" s="756"/>
      <c r="U79" s="756"/>
      <c r="V79" s="756"/>
      <c r="W79" s="756"/>
      <c r="X79" s="756"/>
      <c r="Y79" s="756"/>
      <c r="Z79" s="756"/>
      <c r="AA79" s="756"/>
      <c r="AB79" s="756"/>
      <c r="AC79" s="756"/>
      <c r="AD79" s="756"/>
      <c r="AE79" s="756"/>
      <c r="AF79" s="756"/>
      <c r="AG79" s="756"/>
      <c r="AH79" s="756"/>
      <c r="AI79" s="756"/>
      <c r="AJ79" s="756"/>
      <c r="AK79" s="756"/>
      <c r="AL79" s="756"/>
      <c r="AM79" s="756"/>
      <c r="AN79" s="756"/>
      <c r="AO79" s="756"/>
      <c r="AP79" s="756"/>
      <c r="AQ79" s="756"/>
      <c r="AR79" s="756"/>
      <c r="AS79" s="756"/>
      <c r="AT79" s="756"/>
      <c r="AU79" s="756"/>
      <c r="AV79" s="756"/>
      <c r="AW79" s="756"/>
      <c r="AX79" s="756"/>
      <c r="AY79" s="756"/>
      <c r="AZ79" s="756"/>
      <c r="BA79" s="756"/>
      <c r="BB79" s="756"/>
      <c r="BC79" s="756"/>
      <c r="BD79" s="756"/>
      <c r="BE79" s="756"/>
      <c r="BF79" s="756"/>
      <c r="BG79" s="756"/>
      <c r="BH79" s="756"/>
      <c r="BI79" s="756"/>
      <c r="BJ79" s="756"/>
      <c r="BK79" s="756"/>
      <c r="BL79" s="756"/>
      <c r="BM79" s="756"/>
      <c r="BN79" s="756"/>
      <c r="BO79" s="756"/>
      <c r="BP79" s="756"/>
      <c r="BQ79" s="756"/>
      <c r="BR79" s="756"/>
      <c r="BS79" s="756"/>
      <c r="BT79" s="756"/>
      <c r="BU79" s="756"/>
      <c r="BV79" s="756"/>
      <c r="BW79" s="756"/>
      <c r="BX79" s="756"/>
      <c r="BY79" s="756"/>
      <c r="BZ79" s="756"/>
      <c r="CA79" s="756"/>
      <c r="CB79" s="756"/>
      <c r="CC79" s="756"/>
      <c r="CD79" s="756"/>
      <c r="CE79" s="756"/>
      <c r="CF79" s="756"/>
      <c r="CG79" s="756"/>
      <c r="CH79" s="756"/>
      <c r="CI79" s="756"/>
      <c r="CJ79" s="756"/>
      <c r="CK79" s="756"/>
      <c r="CL79" s="756"/>
      <c r="CM79" s="756"/>
      <c r="CN79" s="756"/>
      <c r="CO79" s="756"/>
      <c r="CP79" s="756"/>
      <c r="CQ79" s="756"/>
      <c r="CR79" s="756"/>
      <c r="CS79" s="756"/>
      <c r="CT79" s="756"/>
      <c r="CU79" s="756"/>
      <c r="CV79" s="756"/>
      <c r="CW79" s="756"/>
      <c r="CX79" s="756"/>
      <c r="CY79" s="756"/>
      <c r="CZ79" s="756"/>
      <c r="DA79" s="756"/>
      <c r="DB79" s="756"/>
      <c r="DC79" s="756"/>
      <c r="DD79" s="756"/>
      <c r="DE79" s="756"/>
      <c r="DF79" s="756"/>
      <c r="DG79" s="756"/>
    </row>
    <row r="80" spans="1:139" ht="20.100000000000001" hidden="1" customHeight="1">
      <c r="A80" s="1"/>
      <c r="B80" s="945"/>
      <c r="C80" s="25" t="str">
        <f>Weighting!C90</f>
        <v>SL 2.8</v>
      </c>
      <c r="D80" s="942" t="str">
        <f>Weighting!D90</f>
        <v>Lesiure Facilities</v>
      </c>
      <c r="E80" s="942"/>
      <c r="F80" s="938"/>
      <c r="G80" s="26"/>
      <c r="H80" s="1"/>
      <c r="I80" s="1"/>
      <c r="L80" s="17"/>
      <c r="M80" s="17"/>
      <c r="N80" s="17"/>
      <c r="O80" s="17"/>
      <c r="P80" s="17"/>
      <c r="Q80" s="756"/>
      <c r="R80" s="756"/>
      <c r="S80" s="756"/>
      <c r="T80" s="756"/>
      <c r="U80" s="756"/>
      <c r="V80" s="756"/>
      <c r="W80" s="756"/>
      <c r="X80" s="756"/>
      <c r="Y80" s="756"/>
      <c r="Z80" s="756"/>
      <c r="AA80" s="756"/>
      <c r="AB80" s="756"/>
      <c r="AC80" s="756"/>
      <c r="AD80" s="756"/>
      <c r="AE80" s="756"/>
      <c r="AF80" s="756"/>
      <c r="AG80" s="756"/>
      <c r="AH80" s="756"/>
      <c r="AI80" s="756"/>
      <c r="AJ80" s="756"/>
      <c r="AK80" s="756"/>
      <c r="AL80" s="756"/>
      <c r="AM80" s="756"/>
      <c r="AN80" s="756"/>
      <c r="AO80" s="756"/>
      <c r="AP80" s="756"/>
      <c r="AQ80" s="756"/>
      <c r="AR80" s="756"/>
      <c r="AS80" s="756"/>
      <c r="AT80" s="756"/>
      <c r="AU80" s="756"/>
      <c r="AV80" s="756"/>
      <c r="AW80" s="756"/>
      <c r="AX80" s="756"/>
      <c r="AY80" s="756"/>
      <c r="AZ80" s="756"/>
      <c r="BA80" s="756"/>
      <c r="BB80" s="756"/>
      <c r="BC80" s="756"/>
      <c r="BD80" s="756"/>
      <c r="BE80" s="756"/>
      <c r="BF80" s="756"/>
      <c r="BG80" s="756"/>
      <c r="BH80" s="756"/>
      <c r="BI80" s="756"/>
      <c r="BJ80" s="756"/>
      <c r="BK80" s="756"/>
      <c r="BL80" s="756"/>
      <c r="BM80" s="756"/>
      <c r="BN80" s="756"/>
      <c r="BO80" s="756"/>
      <c r="BP80" s="756"/>
      <c r="BQ80" s="756"/>
      <c r="BR80" s="756"/>
      <c r="BS80" s="756"/>
      <c r="BT80" s="756"/>
      <c r="BU80" s="756"/>
      <c r="BV80" s="756"/>
      <c r="BW80" s="756"/>
      <c r="BX80" s="756"/>
      <c r="BY80" s="756"/>
      <c r="BZ80" s="756"/>
      <c r="CA80" s="756"/>
      <c r="CB80" s="756"/>
      <c r="CC80" s="756"/>
      <c r="CD80" s="756"/>
      <c r="CE80" s="756"/>
      <c r="CF80" s="756"/>
      <c r="CG80" s="756"/>
      <c r="CH80" s="756"/>
      <c r="CI80" s="756"/>
      <c r="CJ80" s="756"/>
      <c r="CK80" s="756"/>
      <c r="CL80" s="756"/>
      <c r="CM80" s="756"/>
      <c r="CN80" s="756"/>
      <c r="CO80" s="756"/>
      <c r="CP80" s="756"/>
      <c r="CQ80" s="756"/>
      <c r="CR80" s="756"/>
      <c r="CS80" s="756"/>
      <c r="CT80" s="756"/>
      <c r="CU80" s="756"/>
      <c r="CV80" s="756"/>
      <c r="CW80" s="756"/>
      <c r="CX80" s="756"/>
      <c r="CY80" s="756"/>
      <c r="CZ80" s="756"/>
      <c r="DA80" s="756"/>
      <c r="DB80" s="756"/>
      <c r="DC80" s="756"/>
      <c r="DD80" s="756"/>
      <c r="DE80" s="756"/>
      <c r="DF80" s="756"/>
      <c r="DG80" s="756"/>
    </row>
    <row r="81" spans="1:111" ht="20.100000000000001" hidden="1" customHeight="1">
      <c r="A81" s="1"/>
      <c r="B81" s="945"/>
      <c r="C81" s="25" t="str">
        <f>Weighting!C91</f>
        <v>SL 2.9</v>
      </c>
      <c r="D81" s="942" t="str">
        <f>Weighting!D91</f>
        <v>Other Services</v>
      </c>
      <c r="E81" s="942"/>
      <c r="F81" s="938"/>
      <c r="G81" s="26"/>
      <c r="H81" s="1"/>
      <c r="I81" s="1"/>
      <c r="L81" s="17"/>
      <c r="M81" s="17"/>
      <c r="N81" s="17"/>
      <c r="O81" s="17"/>
      <c r="P81" s="17"/>
      <c r="Q81" s="756"/>
      <c r="R81" s="756"/>
      <c r="S81" s="756"/>
      <c r="T81" s="756"/>
      <c r="U81" s="756"/>
      <c r="V81" s="756"/>
      <c r="W81" s="756"/>
      <c r="X81" s="756"/>
      <c r="Y81" s="756"/>
      <c r="Z81" s="756"/>
      <c r="AA81" s="756"/>
      <c r="AB81" s="756"/>
      <c r="AC81" s="756"/>
      <c r="AD81" s="756"/>
      <c r="AE81" s="756"/>
      <c r="AF81" s="756"/>
      <c r="AG81" s="756"/>
      <c r="AH81" s="756"/>
      <c r="AI81" s="756"/>
      <c r="AJ81" s="756"/>
      <c r="AK81" s="756"/>
      <c r="AL81" s="756"/>
      <c r="AM81" s="756"/>
      <c r="AN81" s="756"/>
      <c r="AO81" s="756"/>
      <c r="AP81" s="756"/>
      <c r="AQ81" s="756"/>
      <c r="AR81" s="756"/>
      <c r="AS81" s="756"/>
      <c r="AT81" s="756"/>
      <c r="AU81" s="756"/>
      <c r="AV81" s="756"/>
      <c r="AW81" s="756"/>
      <c r="AX81" s="756"/>
      <c r="AY81" s="756"/>
      <c r="AZ81" s="756"/>
      <c r="BA81" s="756"/>
      <c r="BB81" s="756"/>
      <c r="BC81" s="756"/>
      <c r="BD81" s="756"/>
      <c r="BE81" s="756"/>
      <c r="BF81" s="756"/>
      <c r="BG81" s="756"/>
      <c r="BH81" s="756"/>
      <c r="BI81" s="756"/>
      <c r="BJ81" s="756"/>
      <c r="BK81" s="756"/>
      <c r="BL81" s="756"/>
      <c r="BM81" s="756"/>
      <c r="BN81" s="756"/>
      <c r="BO81" s="756"/>
      <c r="BP81" s="756"/>
      <c r="BQ81" s="756"/>
      <c r="BR81" s="756"/>
      <c r="BS81" s="756"/>
      <c r="BT81" s="756"/>
      <c r="BU81" s="756"/>
      <c r="BV81" s="756"/>
      <c r="BW81" s="756"/>
      <c r="BX81" s="756"/>
      <c r="BY81" s="756"/>
      <c r="BZ81" s="756"/>
      <c r="CA81" s="756"/>
      <c r="CB81" s="756"/>
      <c r="CC81" s="756"/>
      <c r="CD81" s="756"/>
      <c r="CE81" s="756"/>
      <c r="CF81" s="756"/>
      <c r="CG81" s="756"/>
      <c r="CH81" s="756"/>
      <c r="CI81" s="756"/>
      <c r="CJ81" s="756"/>
      <c r="CK81" s="756"/>
      <c r="CL81" s="756"/>
      <c r="CM81" s="756"/>
      <c r="CN81" s="756"/>
      <c r="CO81" s="756"/>
      <c r="CP81" s="756"/>
      <c r="CQ81" s="756"/>
      <c r="CR81" s="756"/>
      <c r="CS81" s="756"/>
      <c r="CT81" s="756"/>
      <c r="CU81" s="756"/>
      <c r="CV81" s="756"/>
      <c r="CW81" s="756"/>
      <c r="CX81" s="756"/>
      <c r="CY81" s="756"/>
      <c r="CZ81" s="756"/>
      <c r="DA81" s="756"/>
      <c r="DB81" s="756"/>
      <c r="DC81" s="756"/>
      <c r="DD81" s="756"/>
      <c r="DE81" s="756"/>
      <c r="DF81" s="756"/>
      <c r="DG81" s="756"/>
    </row>
    <row r="82" spans="1:111" ht="20.100000000000001" hidden="1" customHeight="1">
      <c r="A82" s="1"/>
      <c r="B82" s="727"/>
      <c r="C82" s="25" t="e">
        <f>Weighting!#REF!</f>
        <v>#REF!</v>
      </c>
      <c r="D82" s="942" t="e">
        <f>Weighting!#REF!</f>
        <v>#REF!</v>
      </c>
      <c r="E82" s="942"/>
      <c r="F82" s="938"/>
      <c r="G82" s="26"/>
      <c r="H82" s="1"/>
      <c r="I82" s="1"/>
      <c r="L82" s="17"/>
      <c r="M82" s="17"/>
      <c r="N82" s="17"/>
      <c r="O82" s="17"/>
      <c r="P82" s="17"/>
      <c r="Q82" s="756"/>
      <c r="R82" s="756"/>
      <c r="S82" s="756"/>
      <c r="T82" s="756"/>
      <c r="U82" s="756"/>
      <c r="V82" s="756"/>
      <c r="W82" s="756"/>
      <c r="X82" s="756"/>
      <c r="Y82" s="756"/>
      <c r="Z82" s="756"/>
      <c r="AA82" s="756"/>
      <c r="AB82" s="756"/>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56"/>
      <c r="AY82" s="756"/>
      <c r="AZ82" s="756"/>
      <c r="BA82" s="756"/>
      <c r="BB82" s="756"/>
      <c r="BC82" s="756"/>
      <c r="BD82" s="756"/>
      <c r="BE82" s="756"/>
      <c r="BF82" s="756"/>
      <c r="BG82" s="756"/>
      <c r="BH82" s="756"/>
      <c r="BI82" s="756"/>
      <c r="BJ82" s="756"/>
      <c r="BK82" s="756"/>
      <c r="BL82" s="756"/>
      <c r="BM82" s="756"/>
      <c r="BN82" s="756"/>
      <c r="BO82" s="756"/>
      <c r="BP82" s="756"/>
      <c r="BQ82" s="756"/>
      <c r="BR82" s="756"/>
      <c r="BS82" s="756"/>
      <c r="BT82" s="756"/>
      <c r="BU82" s="756"/>
      <c r="BV82" s="756"/>
      <c r="BW82" s="756"/>
      <c r="BX82" s="756"/>
      <c r="BY82" s="756"/>
      <c r="BZ82" s="756"/>
      <c r="CA82" s="756"/>
      <c r="CB82" s="756"/>
      <c r="CC82" s="756"/>
      <c r="CD82" s="756"/>
      <c r="CE82" s="756"/>
      <c r="CF82" s="756"/>
      <c r="CG82" s="756"/>
      <c r="CH82" s="756"/>
      <c r="CI82" s="756"/>
      <c r="CJ82" s="756"/>
      <c r="CK82" s="756"/>
      <c r="CL82" s="756"/>
      <c r="CM82" s="756"/>
      <c r="CN82" s="756"/>
      <c r="CO82" s="756"/>
      <c r="CP82" s="756"/>
      <c r="CQ82" s="756"/>
      <c r="CR82" s="756"/>
      <c r="CS82" s="756"/>
      <c r="CT82" s="756"/>
      <c r="CU82" s="756"/>
      <c r="CV82" s="756"/>
      <c r="CW82" s="756"/>
      <c r="CX82" s="756"/>
      <c r="CY82" s="756"/>
      <c r="CZ82" s="756"/>
      <c r="DA82" s="756"/>
      <c r="DB82" s="756"/>
      <c r="DC82" s="756"/>
      <c r="DD82" s="756"/>
      <c r="DE82" s="756"/>
      <c r="DF82" s="756"/>
      <c r="DG82" s="756"/>
    </row>
    <row r="83" spans="1:111" ht="9.75" hidden="1" customHeight="1">
      <c r="A83" s="1"/>
      <c r="B83" s="1"/>
      <c r="C83" s="7"/>
      <c r="D83" s="30"/>
      <c r="E83" s="30"/>
      <c r="F83" s="1"/>
      <c r="G83" s="1"/>
      <c r="H83" s="1"/>
      <c r="I83" s="1"/>
      <c r="L83" s="17"/>
      <c r="M83" s="17"/>
      <c r="N83" s="17"/>
      <c r="O83" s="17"/>
      <c r="P83" s="17"/>
      <c r="Q83" s="756"/>
      <c r="R83" s="756"/>
      <c r="S83" s="756"/>
      <c r="T83" s="756"/>
      <c r="U83" s="756"/>
      <c r="V83" s="756"/>
      <c r="W83" s="756"/>
      <c r="X83" s="756"/>
      <c r="Y83" s="756"/>
      <c r="Z83" s="756"/>
      <c r="AA83" s="756"/>
      <c r="AB83" s="756"/>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56"/>
      <c r="AY83" s="756"/>
      <c r="AZ83" s="756"/>
      <c r="BA83" s="756"/>
      <c r="BB83" s="756"/>
      <c r="BC83" s="756"/>
      <c r="BD83" s="756"/>
      <c r="BE83" s="756"/>
      <c r="BF83" s="756"/>
      <c r="BG83" s="756"/>
      <c r="BH83" s="756"/>
      <c r="BI83" s="756"/>
      <c r="BJ83" s="756"/>
      <c r="BK83" s="756"/>
      <c r="BL83" s="756"/>
      <c r="BM83" s="756"/>
      <c r="BN83" s="756"/>
      <c r="BO83" s="756"/>
      <c r="BP83" s="756"/>
      <c r="BQ83" s="756"/>
      <c r="BR83" s="756"/>
      <c r="BS83" s="756"/>
      <c r="BT83" s="756"/>
      <c r="BU83" s="756"/>
      <c r="BV83" s="756"/>
      <c r="BW83" s="756"/>
      <c r="BX83" s="756"/>
      <c r="BY83" s="756"/>
      <c r="BZ83" s="756"/>
      <c r="CA83" s="756"/>
      <c r="CB83" s="756"/>
      <c r="CC83" s="756"/>
      <c r="CD83" s="756"/>
      <c r="CE83" s="756"/>
      <c r="CF83" s="756"/>
      <c r="CG83" s="756"/>
      <c r="CH83" s="756"/>
      <c r="CI83" s="756"/>
      <c r="CJ83" s="756"/>
      <c r="CK83" s="756"/>
      <c r="CL83" s="756"/>
      <c r="CM83" s="756"/>
      <c r="CN83" s="756"/>
      <c r="CO83" s="756"/>
      <c r="CP83" s="756"/>
      <c r="CQ83" s="756"/>
      <c r="CR83" s="756"/>
      <c r="CS83" s="756"/>
      <c r="CT83" s="756"/>
      <c r="CU83" s="756"/>
      <c r="CV83" s="756"/>
      <c r="CW83" s="756"/>
      <c r="CX83" s="756"/>
      <c r="CY83" s="756"/>
      <c r="CZ83" s="756"/>
      <c r="DA83" s="756"/>
      <c r="DB83" s="756"/>
      <c r="DC83" s="756"/>
      <c r="DD83" s="756"/>
      <c r="DE83" s="756"/>
      <c r="DF83" s="756"/>
      <c r="DG83" s="756"/>
    </row>
    <row r="84" spans="1:111">
      <c r="B84" s="25"/>
      <c r="C84" s="25"/>
      <c r="D84" s="750" t="s">
        <v>748</v>
      </c>
      <c r="E84" s="281"/>
      <c r="F84" s="282"/>
      <c r="G84" s="282"/>
      <c r="H84" s="282"/>
      <c r="I84" s="282"/>
      <c r="J84" s="282"/>
      <c r="K84" s="282"/>
      <c r="L84" s="749">
        <f>Quality!K98</f>
        <v>0</v>
      </c>
      <c r="M84" s="749">
        <f>Quality!L98</f>
        <v>0</v>
      </c>
      <c r="N84" s="749">
        <f>Quality!M98</f>
        <v>0</v>
      </c>
      <c r="O84" s="749">
        <f>Quality!N98</f>
        <v>0</v>
      </c>
      <c r="P84" s="749">
        <f>Quality!O98</f>
        <v>0</v>
      </c>
      <c r="Q84" s="754">
        <f>Quality!P98</f>
        <v>0</v>
      </c>
      <c r="R84" s="754">
        <f>Quality!Q98</f>
        <v>0</v>
      </c>
      <c r="S84" s="754">
        <f>Quality!R98</f>
        <v>0</v>
      </c>
      <c r="T84" s="754">
        <f>Quality!S98</f>
        <v>0</v>
      </c>
      <c r="U84" s="754">
        <f>Quality!T98</f>
        <v>0</v>
      </c>
      <c r="V84" s="754">
        <f>Quality!U98</f>
        <v>0</v>
      </c>
      <c r="W84" s="754">
        <f>Quality!V98</f>
        <v>0</v>
      </c>
      <c r="X84" s="754">
        <f>Quality!W98</f>
        <v>0</v>
      </c>
      <c r="Y84" s="754">
        <f>Quality!X98</f>
        <v>0</v>
      </c>
      <c r="Z84" s="754">
        <f>Quality!Y98</f>
        <v>0</v>
      </c>
      <c r="AA84" s="754">
        <f>Quality!Z98</f>
        <v>0</v>
      </c>
      <c r="AB84" s="754">
        <f>Quality!AA98</f>
        <v>0</v>
      </c>
      <c r="AC84" s="754">
        <f>Quality!AB98</f>
        <v>0</v>
      </c>
      <c r="AD84" s="754">
        <f>Quality!AC98</f>
        <v>0</v>
      </c>
      <c r="AE84" s="754">
        <f>Quality!AD98</f>
        <v>0</v>
      </c>
      <c r="AF84" s="754">
        <f>Quality!AE98</f>
        <v>0</v>
      </c>
      <c r="AG84" s="754">
        <f>Quality!AF98</f>
        <v>0</v>
      </c>
      <c r="AH84" s="754">
        <f>Quality!AG98</f>
        <v>0</v>
      </c>
      <c r="AI84" s="754">
        <f>Quality!AH98</f>
        <v>0</v>
      </c>
      <c r="AJ84" s="754">
        <f>Quality!AI98</f>
        <v>0</v>
      </c>
      <c r="AK84" s="754">
        <f>Quality!AJ98</f>
        <v>0</v>
      </c>
      <c r="AL84" s="754">
        <f>Quality!AK98</f>
        <v>0</v>
      </c>
      <c r="AM84" s="754">
        <f>Quality!AL98</f>
        <v>0</v>
      </c>
      <c r="AN84" s="754">
        <f>Quality!AM98</f>
        <v>0</v>
      </c>
      <c r="AO84" s="754">
        <f>Quality!AN98</f>
        <v>0</v>
      </c>
      <c r="AP84" s="754">
        <f>Quality!AO98</f>
        <v>0</v>
      </c>
      <c r="AQ84" s="754">
        <f>Quality!AP98</f>
        <v>0</v>
      </c>
      <c r="AR84" s="754">
        <f>Quality!AQ98</f>
        <v>0</v>
      </c>
      <c r="AS84" s="754">
        <f>Quality!AR98</f>
        <v>0</v>
      </c>
      <c r="AT84" s="754">
        <f>Quality!AS98</f>
        <v>0</v>
      </c>
      <c r="AU84" s="754">
        <f>Quality!AT98</f>
        <v>0</v>
      </c>
      <c r="AV84" s="754">
        <f>Quality!AU98</f>
        <v>0</v>
      </c>
      <c r="AW84" s="754">
        <f>Quality!AV98</f>
        <v>0</v>
      </c>
      <c r="AX84" s="754">
        <f>Quality!AW98</f>
        <v>0</v>
      </c>
      <c r="AY84" s="754">
        <f>Quality!AX98</f>
        <v>0</v>
      </c>
      <c r="AZ84" s="754">
        <f>Quality!AY98</f>
        <v>0</v>
      </c>
      <c r="BA84" s="754">
        <f>Quality!AZ98</f>
        <v>0</v>
      </c>
      <c r="BB84" s="754">
        <f>Quality!BA98</f>
        <v>0</v>
      </c>
      <c r="BC84" s="754">
        <f>Quality!BB98</f>
        <v>0</v>
      </c>
      <c r="BD84" s="754">
        <f>Quality!BC98</f>
        <v>0</v>
      </c>
      <c r="BE84" s="754">
        <f>Quality!BD98</f>
        <v>0</v>
      </c>
      <c r="BF84" s="754">
        <f>Quality!BE98</f>
        <v>0</v>
      </c>
      <c r="BG84" s="754">
        <f>Quality!BF98</f>
        <v>0</v>
      </c>
      <c r="BH84" s="754">
        <f>Quality!BG98</f>
        <v>0</v>
      </c>
      <c r="BI84" s="754">
        <f>Quality!BH98</f>
        <v>0</v>
      </c>
      <c r="BJ84" s="754">
        <f>Quality!BI98</f>
        <v>0</v>
      </c>
      <c r="BK84" s="754">
        <f>Quality!BJ98</f>
        <v>0</v>
      </c>
      <c r="BL84" s="754">
        <f>Quality!BK98</f>
        <v>0</v>
      </c>
      <c r="BM84" s="754">
        <f>Quality!BL98</f>
        <v>0</v>
      </c>
      <c r="BN84" s="754">
        <f>Quality!BM98</f>
        <v>0</v>
      </c>
      <c r="BO84" s="754">
        <f>Quality!BN98</f>
        <v>0</v>
      </c>
      <c r="BP84" s="754">
        <f>Quality!BO98</f>
        <v>0</v>
      </c>
      <c r="BQ84" s="754">
        <f>Quality!BP98</f>
        <v>0</v>
      </c>
      <c r="BR84" s="754">
        <f>Quality!BQ98</f>
        <v>0</v>
      </c>
      <c r="BS84" s="754">
        <f>Quality!BR98</f>
        <v>0</v>
      </c>
      <c r="BT84" s="754">
        <f>Quality!BS98</f>
        <v>0</v>
      </c>
      <c r="BU84" s="754">
        <f>Quality!BT98</f>
        <v>0</v>
      </c>
      <c r="BV84" s="754">
        <f>Quality!BU98</f>
        <v>0</v>
      </c>
      <c r="BW84" s="754">
        <f>Quality!BV98</f>
        <v>0</v>
      </c>
      <c r="BX84" s="754">
        <f>Quality!BW98</f>
        <v>0</v>
      </c>
      <c r="BY84" s="754">
        <f>Quality!BX98</f>
        <v>0</v>
      </c>
      <c r="BZ84" s="754">
        <f>Quality!BY98</f>
        <v>0</v>
      </c>
      <c r="CA84" s="754">
        <f>Quality!BZ98</f>
        <v>0</v>
      </c>
      <c r="CB84" s="754">
        <f>Quality!CA98</f>
        <v>0</v>
      </c>
      <c r="CC84" s="754">
        <f>Quality!CB98</f>
        <v>0</v>
      </c>
      <c r="CD84" s="754">
        <f>Quality!CC98</f>
        <v>0</v>
      </c>
      <c r="CE84" s="754">
        <f>Quality!CD98</f>
        <v>0</v>
      </c>
      <c r="CF84" s="754">
        <f>Quality!CE98</f>
        <v>0</v>
      </c>
      <c r="CG84" s="754">
        <f>Quality!CF98</f>
        <v>0</v>
      </c>
      <c r="CH84" s="754">
        <f>Quality!CG98</f>
        <v>0</v>
      </c>
      <c r="CI84" s="754">
        <f>Quality!CH98</f>
        <v>0</v>
      </c>
      <c r="CJ84" s="754">
        <f>Quality!CI98</f>
        <v>0</v>
      </c>
      <c r="CK84" s="754">
        <f>Quality!CJ98</f>
        <v>0</v>
      </c>
      <c r="CL84" s="754">
        <f>Quality!CK98</f>
        <v>0</v>
      </c>
      <c r="CM84" s="754">
        <f>Quality!CL98</f>
        <v>0</v>
      </c>
      <c r="CN84" s="754">
        <f>Quality!CM98</f>
        <v>0</v>
      </c>
      <c r="CO84" s="754">
        <f>Quality!CN98</f>
        <v>0</v>
      </c>
      <c r="CP84" s="754">
        <f>Quality!CO98</f>
        <v>0</v>
      </c>
      <c r="CQ84" s="754">
        <f>Quality!CP98</f>
        <v>0</v>
      </c>
      <c r="CR84" s="754">
        <f>Quality!CQ98</f>
        <v>0</v>
      </c>
      <c r="CS84" s="754">
        <f>Quality!CR98</f>
        <v>0</v>
      </c>
      <c r="CT84" s="754">
        <f>Quality!CS98</f>
        <v>0</v>
      </c>
      <c r="CU84" s="754">
        <f>Quality!CT98</f>
        <v>0</v>
      </c>
      <c r="CV84" s="754">
        <f>Quality!CU98</f>
        <v>0</v>
      </c>
      <c r="CW84" s="754">
        <f>Quality!CV98</f>
        <v>0</v>
      </c>
      <c r="CX84" s="754">
        <f>Quality!CW98</f>
        <v>0</v>
      </c>
      <c r="CY84" s="754">
        <f>Quality!CX98</f>
        <v>0</v>
      </c>
      <c r="CZ84" s="754">
        <f>Quality!CY98</f>
        <v>0</v>
      </c>
      <c r="DA84" s="754">
        <f>Quality!CZ98</f>
        <v>0</v>
      </c>
      <c r="DB84" s="754">
        <f>Quality!DA98</f>
        <v>0</v>
      </c>
      <c r="DC84" s="754">
        <f>Quality!DB98</f>
        <v>0</v>
      </c>
      <c r="DD84" s="754">
        <f>Quality!DC98</f>
        <v>0</v>
      </c>
      <c r="DE84" s="754">
        <f>Quality!DD98</f>
        <v>0</v>
      </c>
      <c r="DF84" s="754">
        <f>Quality!DE98</f>
        <v>0</v>
      </c>
      <c r="DG84" s="754">
        <f>Quality!DF98</f>
        <v>0</v>
      </c>
    </row>
    <row r="85" spans="1:111">
      <c r="L85" s="17"/>
      <c r="M85" s="17"/>
      <c r="N85" s="17"/>
      <c r="O85" s="17"/>
      <c r="P85" s="17"/>
      <c r="Q85" s="756"/>
      <c r="R85" s="756"/>
      <c r="S85" s="756"/>
      <c r="T85" s="756"/>
      <c r="U85" s="756"/>
      <c r="V85" s="756"/>
      <c r="W85" s="756"/>
      <c r="X85" s="756"/>
      <c r="Y85" s="756"/>
      <c r="Z85" s="756"/>
      <c r="AA85" s="756"/>
      <c r="AB85" s="756"/>
      <c r="AC85" s="756"/>
      <c r="AD85" s="756"/>
      <c r="AE85" s="756"/>
      <c r="AF85" s="756"/>
      <c r="AG85" s="756"/>
      <c r="AH85" s="756"/>
      <c r="AI85" s="756"/>
      <c r="AJ85" s="756"/>
      <c r="AK85" s="756"/>
      <c r="AL85" s="756"/>
      <c r="AM85" s="756"/>
      <c r="AN85" s="756"/>
      <c r="AO85" s="756"/>
      <c r="AP85" s="756"/>
      <c r="AQ85" s="756"/>
      <c r="AR85" s="756"/>
      <c r="AS85" s="756"/>
      <c r="AT85" s="756"/>
      <c r="AU85" s="756"/>
      <c r="AV85" s="756"/>
      <c r="AW85" s="756"/>
      <c r="AX85" s="756"/>
      <c r="AY85" s="756"/>
      <c r="AZ85" s="756"/>
      <c r="BA85" s="756"/>
      <c r="BB85" s="756"/>
      <c r="BC85" s="756"/>
      <c r="BD85" s="756"/>
      <c r="BE85" s="756"/>
      <c r="BF85" s="756"/>
      <c r="BG85" s="756"/>
      <c r="BH85" s="756"/>
      <c r="BI85" s="756"/>
      <c r="BJ85" s="756"/>
      <c r="BK85" s="756"/>
      <c r="BL85" s="756"/>
      <c r="BM85" s="756"/>
      <c r="BN85" s="756"/>
      <c r="BO85" s="756"/>
      <c r="BP85" s="756"/>
      <c r="BQ85" s="756"/>
      <c r="BR85" s="756"/>
      <c r="BS85" s="756"/>
      <c r="BT85" s="756"/>
      <c r="BU85" s="756"/>
      <c r="BV85" s="756"/>
      <c r="BW85" s="756"/>
      <c r="BX85" s="756"/>
      <c r="BY85" s="756"/>
      <c r="BZ85" s="756"/>
      <c r="CA85" s="756"/>
      <c r="CB85" s="756"/>
      <c r="CC85" s="756"/>
      <c r="CD85" s="756"/>
      <c r="CE85" s="756"/>
      <c r="CF85" s="756"/>
      <c r="CG85" s="756"/>
      <c r="CH85" s="756"/>
      <c r="CI85" s="756"/>
      <c r="CJ85" s="756"/>
      <c r="CK85" s="756"/>
      <c r="CL85" s="756"/>
      <c r="CM85" s="756"/>
      <c r="CN85" s="756"/>
      <c r="CO85" s="756"/>
      <c r="CP85" s="756"/>
      <c r="CQ85" s="756"/>
      <c r="CR85" s="756"/>
      <c r="CS85" s="756"/>
      <c r="CT85" s="756"/>
      <c r="CU85" s="756"/>
      <c r="CV85" s="756"/>
      <c r="CW85" s="756"/>
      <c r="CX85" s="756"/>
      <c r="CY85" s="756"/>
      <c r="CZ85" s="756"/>
      <c r="DA85" s="756"/>
      <c r="DB85" s="756"/>
      <c r="DC85" s="756"/>
      <c r="DD85" s="756"/>
      <c r="DE85" s="756"/>
      <c r="DF85" s="756"/>
      <c r="DG85" s="756"/>
    </row>
    <row r="86" spans="1:111">
      <c r="C86" s="283"/>
      <c r="D86" s="282" t="s">
        <v>582</v>
      </c>
      <c r="E86" s="282"/>
      <c r="F86" s="282"/>
      <c r="G86" s="282"/>
      <c r="H86" s="282"/>
      <c r="I86" s="282"/>
      <c r="J86" s="282"/>
      <c r="K86" s="282"/>
      <c r="L86" s="749">
        <f t="shared" ref="L86:AQ86" si="6">L30+L45+L54+L84</f>
        <v>8</v>
      </c>
      <c r="M86" s="749">
        <f t="shared" si="6"/>
        <v>8</v>
      </c>
      <c r="N86" s="749">
        <f t="shared" si="6"/>
        <v>8</v>
      </c>
      <c r="O86" s="749">
        <f t="shared" si="6"/>
        <v>8</v>
      </c>
      <c r="P86" s="749">
        <f t="shared" si="6"/>
        <v>8</v>
      </c>
      <c r="Q86" s="754">
        <f t="shared" si="6"/>
        <v>8</v>
      </c>
      <c r="R86" s="754">
        <f t="shared" si="6"/>
        <v>8</v>
      </c>
      <c r="S86" s="754">
        <f t="shared" si="6"/>
        <v>8</v>
      </c>
      <c r="T86" s="754">
        <f t="shared" si="6"/>
        <v>8</v>
      </c>
      <c r="U86" s="754">
        <f t="shared" si="6"/>
        <v>8</v>
      </c>
      <c r="V86" s="754">
        <f t="shared" si="6"/>
        <v>8</v>
      </c>
      <c r="W86" s="754">
        <f t="shared" si="6"/>
        <v>8</v>
      </c>
      <c r="X86" s="754">
        <f t="shared" si="6"/>
        <v>8</v>
      </c>
      <c r="Y86" s="754">
        <f t="shared" si="6"/>
        <v>8</v>
      </c>
      <c r="Z86" s="754">
        <f t="shared" si="6"/>
        <v>8</v>
      </c>
      <c r="AA86" s="754">
        <f t="shared" si="6"/>
        <v>8</v>
      </c>
      <c r="AB86" s="754">
        <f t="shared" si="6"/>
        <v>8</v>
      </c>
      <c r="AC86" s="754">
        <f t="shared" si="6"/>
        <v>8</v>
      </c>
      <c r="AD86" s="754">
        <f t="shared" si="6"/>
        <v>8</v>
      </c>
      <c r="AE86" s="754">
        <f t="shared" si="6"/>
        <v>8</v>
      </c>
      <c r="AF86" s="754">
        <f t="shared" si="6"/>
        <v>8</v>
      </c>
      <c r="AG86" s="754">
        <f t="shared" si="6"/>
        <v>8</v>
      </c>
      <c r="AH86" s="754">
        <f t="shared" si="6"/>
        <v>8</v>
      </c>
      <c r="AI86" s="754">
        <f t="shared" si="6"/>
        <v>8</v>
      </c>
      <c r="AJ86" s="754">
        <f t="shared" si="6"/>
        <v>8</v>
      </c>
      <c r="AK86" s="754">
        <f t="shared" si="6"/>
        <v>8</v>
      </c>
      <c r="AL86" s="754">
        <f t="shared" si="6"/>
        <v>8</v>
      </c>
      <c r="AM86" s="754">
        <f t="shared" si="6"/>
        <v>8</v>
      </c>
      <c r="AN86" s="754">
        <f t="shared" si="6"/>
        <v>8</v>
      </c>
      <c r="AO86" s="754">
        <f t="shared" si="6"/>
        <v>8</v>
      </c>
      <c r="AP86" s="754">
        <f t="shared" si="6"/>
        <v>8</v>
      </c>
      <c r="AQ86" s="754">
        <f t="shared" si="6"/>
        <v>8</v>
      </c>
      <c r="AR86" s="754">
        <f t="shared" ref="AR86:BW86" si="7">AR30+AR45+AR54+AR84</f>
        <v>8</v>
      </c>
      <c r="AS86" s="754">
        <f t="shared" si="7"/>
        <v>8</v>
      </c>
      <c r="AT86" s="754">
        <f t="shared" si="7"/>
        <v>8</v>
      </c>
      <c r="AU86" s="754">
        <f t="shared" si="7"/>
        <v>8</v>
      </c>
      <c r="AV86" s="754">
        <f t="shared" si="7"/>
        <v>8</v>
      </c>
      <c r="AW86" s="754">
        <f t="shared" si="7"/>
        <v>8</v>
      </c>
      <c r="AX86" s="754">
        <f t="shared" si="7"/>
        <v>8</v>
      </c>
      <c r="AY86" s="754">
        <f t="shared" si="7"/>
        <v>8</v>
      </c>
      <c r="AZ86" s="754">
        <f t="shared" si="7"/>
        <v>8</v>
      </c>
      <c r="BA86" s="754">
        <f t="shared" si="7"/>
        <v>8</v>
      </c>
      <c r="BB86" s="754">
        <f t="shared" si="7"/>
        <v>8</v>
      </c>
      <c r="BC86" s="754">
        <f t="shared" si="7"/>
        <v>8</v>
      </c>
      <c r="BD86" s="754">
        <f t="shared" si="7"/>
        <v>8</v>
      </c>
      <c r="BE86" s="754">
        <f t="shared" si="7"/>
        <v>8</v>
      </c>
      <c r="BF86" s="754">
        <f t="shared" si="7"/>
        <v>8</v>
      </c>
      <c r="BG86" s="754">
        <f t="shared" si="7"/>
        <v>8</v>
      </c>
      <c r="BH86" s="754">
        <f t="shared" si="7"/>
        <v>8</v>
      </c>
      <c r="BI86" s="754">
        <f t="shared" si="7"/>
        <v>8</v>
      </c>
      <c r="BJ86" s="754">
        <f t="shared" si="7"/>
        <v>8</v>
      </c>
      <c r="BK86" s="754">
        <f t="shared" si="7"/>
        <v>8</v>
      </c>
      <c r="BL86" s="754">
        <f t="shared" si="7"/>
        <v>8</v>
      </c>
      <c r="BM86" s="754">
        <f t="shared" si="7"/>
        <v>8</v>
      </c>
      <c r="BN86" s="754">
        <f t="shared" si="7"/>
        <v>8</v>
      </c>
      <c r="BO86" s="754">
        <f t="shared" si="7"/>
        <v>8</v>
      </c>
      <c r="BP86" s="754">
        <f t="shared" si="7"/>
        <v>8</v>
      </c>
      <c r="BQ86" s="754">
        <f t="shared" si="7"/>
        <v>8</v>
      </c>
      <c r="BR86" s="754">
        <f t="shared" si="7"/>
        <v>8</v>
      </c>
      <c r="BS86" s="754">
        <f t="shared" si="7"/>
        <v>8</v>
      </c>
      <c r="BT86" s="754">
        <f t="shared" si="7"/>
        <v>8</v>
      </c>
      <c r="BU86" s="754">
        <f t="shared" si="7"/>
        <v>8</v>
      </c>
      <c r="BV86" s="754">
        <f t="shared" si="7"/>
        <v>8</v>
      </c>
      <c r="BW86" s="754">
        <f t="shared" si="7"/>
        <v>8</v>
      </c>
      <c r="BX86" s="754">
        <f t="shared" ref="BX86:DG86" si="8">BX30+BX45+BX54+BX84</f>
        <v>8</v>
      </c>
      <c r="BY86" s="754">
        <f t="shared" si="8"/>
        <v>8</v>
      </c>
      <c r="BZ86" s="754">
        <f t="shared" si="8"/>
        <v>8</v>
      </c>
      <c r="CA86" s="754">
        <f t="shared" si="8"/>
        <v>8</v>
      </c>
      <c r="CB86" s="754">
        <f t="shared" si="8"/>
        <v>8</v>
      </c>
      <c r="CC86" s="754">
        <f t="shared" si="8"/>
        <v>8</v>
      </c>
      <c r="CD86" s="754">
        <f t="shared" si="8"/>
        <v>8</v>
      </c>
      <c r="CE86" s="754">
        <f t="shared" si="8"/>
        <v>8</v>
      </c>
      <c r="CF86" s="754">
        <f t="shared" si="8"/>
        <v>8</v>
      </c>
      <c r="CG86" s="754">
        <f t="shared" si="8"/>
        <v>8</v>
      </c>
      <c r="CH86" s="754">
        <f t="shared" si="8"/>
        <v>8</v>
      </c>
      <c r="CI86" s="754">
        <f t="shared" si="8"/>
        <v>8</v>
      </c>
      <c r="CJ86" s="754">
        <f t="shared" si="8"/>
        <v>8</v>
      </c>
      <c r="CK86" s="754">
        <f t="shared" si="8"/>
        <v>8</v>
      </c>
      <c r="CL86" s="754">
        <f t="shared" si="8"/>
        <v>8</v>
      </c>
      <c r="CM86" s="754">
        <f t="shared" si="8"/>
        <v>8</v>
      </c>
      <c r="CN86" s="754">
        <f t="shared" si="8"/>
        <v>8</v>
      </c>
      <c r="CO86" s="754">
        <f t="shared" si="8"/>
        <v>8</v>
      </c>
      <c r="CP86" s="754">
        <f t="shared" si="8"/>
        <v>8</v>
      </c>
      <c r="CQ86" s="754">
        <f t="shared" si="8"/>
        <v>8</v>
      </c>
      <c r="CR86" s="754">
        <f t="shared" si="8"/>
        <v>8</v>
      </c>
      <c r="CS86" s="754">
        <f t="shared" si="8"/>
        <v>8</v>
      </c>
      <c r="CT86" s="754">
        <f t="shared" si="8"/>
        <v>8</v>
      </c>
      <c r="CU86" s="754">
        <f t="shared" si="8"/>
        <v>8</v>
      </c>
      <c r="CV86" s="754">
        <f t="shared" si="8"/>
        <v>8</v>
      </c>
      <c r="CW86" s="754">
        <f t="shared" si="8"/>
        <v>8</v>
      </c>
      <c r="CX86" s="754">
        <f t="shared" si="8"/>
        <v>8</v>
      </c>
      <c r="CY86" s="754">
        <f t="shared" si="8"/>
        <v>8</v>
      </c>
      <c r="CZ86" s="754">
        <f t="shared" si="8"/>
        <v>8</v>
      </c>
      <c r="DA86" s="754">
        <f t="shared" si="8"/>
        <v>8</v>
      </c>
      <c r="DB86" s="754">
        <f t="shared" si="8"/>
        <v>8</v>
      </c>
      <c r="DC86" s="754">
        <f t="shared" si="8"/>
        <v>8</v>
      </c>
      <c r="DD86" s="754">
        <f t="shared" si="8"/>
        <v>8</v>
      </c>
      <c r="DE86" s="754">
        <f t="shared" si="8"/>
        <v>8</v>
      </c>
      <c r="DF86" s="754">
        <f t="shared" si="8"/>
        <v>8</v>
      </c>
      <c r="DG86" s="754">
        <f t="shared" si="8"/>
        <v>8</v>
      </c>
    </row>
    <row r="87" spans="1:111">
      <c r="C87" s="283"/>
      <c r="D87" s="282" t="s">
        <v>583</v>
      </c>
      <c r="E87" s="282"/>
      <c r="F87" s="282"/>
      <c r="G87" s="282"/>
      <c r="H87" s="282"/>
      <c r="I87" s="282"/>
      <c r="J87" s="282"/>
      <c r="K87" s="282"/>
      <c r="L87" s="284">
        <v>200</v>
      </c>
      <c r="M87" s="284">
        <f>L87</f>
        <v>200</v>
      </c>
      <c r="N87" s="284">
        <f t="shared" ref="N87:BY87" si="9">M87</f>
        <v>200</v>
      </c>
      <c r="O87" s="284">
        <f t="shared" si="9"/>
        <v>200</v>
      </c>
      <c r="P87" s="284">
        <f t="shared" si="9"/>
        <v>200</v>
      </c>
      <c r="Q87" s="757">
        <f t="shared" si="9"/>
        <v>200</v>
      </c>
      <c r="R87" s="757">
        <f t="shared" si="9"/>
        <v>200</v>
      </c>
      <c r="S87" s="757">
        <f t="shared" si="9"/>
        <v>200</v>
      </c>
      <c r="T87" s="757">
        <f t="shared" si="9"/>
        <v>200</v>
      </c>
      <c r="U87" s="757">
        <f t="shared" si="9"/>
        <v>200</v>
      </c>
      <c r="V87" s="757">
        <f t="shared" si="9"/>
        <v>200</v>
      </c>
      <c r="W87" s="757">
        <f t="shared" si="9"/>
        <v>200</v>
      </c>
      <c r="X87" s="757">
        <f t="shared" si="9"/>
        <v>200</v>
      </c>
      <c r="Y87" s="757">
        <f t="shared" si="9"/>
        <v>200</v>
      </c>
      <c r="Z87" s="757">
        <f t="shared" si="9"/>
        <v>200</v>
      </c>
      <c r="AA87" s="757">
        <f t="shared" si="9"/>
        <v>200</v>
      </c>
      <c r="AB87" s="757">
        <f t="shared" si="9"/>
        <v>200</v>
      </c>
      <c r="AC87" s="757">
        <f t="shared" si="9"/>
        <v>200</v>
      </c>
      <c r="AD87" s="757">
        <f t="shared" si="9"/>
        <v>200</v>
      </c>
      <c r="AE87" s="757">
        <f t="shared" si="9"/>
        <v>200</v>
      </c>
      <c r="AF87" s="757">
        <f t="shared" si="9"/>
        <v>200</v>
      </c>
      <c r="AG87" s="757">
        <f t="shared" si="9"/>
        <v>200</v>
      </c>
      <c r="AH87" s="757">
        <f t="shared" si="9"/>
        <v>200</v>
      </c>
      <c r="AI87" s="757">
        <f t="shared" si="9"/>
        <v>200</v>
      </c>
      <c r="AJ87" s="757">
        <f t="shared" si="9"/>
        <v>200</v>
      </c>
      <c r="AK87" s="757">
        <f t="shared" si="9"/>
        <v>200</v>
      </c>
      <c r="AL87" s="757">
        <f t="shared" si="9"/>
        <v>200</v>
      </c>
      <c r="AM87" s="757">
        <f t="shared" si="9"/>
        <v>200</v>
      </c>
      <c r="AN87" s="757">
        <f t="shared" si="9"/>
        <v>200</v>
      </c>
      <c r="AO87" s="757">
        <f t="shared" si="9"/>
        <v>200</v>
      </c>
      <c r="AP87" s="757">
        <f t="shared" si="9"/>
        <v>200</v>
      </c>
      <c r="AQ87" s="757">
        <f t="shared" si="9"/>
        <v>200</v>
      </c>
      <c r="AR87" s="757">
        <f t="shared" si="9"/>
        <v>200</v>
      </c>
      <c r="AS87" s="757">
        <f t="shared" si="9"/>
        <v>200</v>
      </c>
      <c r="AT87" s="757">
        <f t="shared" si="9"/>
        <v>200</v>
      </c>
      <c r="AU87" s="757">
        <f t="shared" si="9"/>
        <v>200</v>
      </c>
      <c r="AV87" s="757">
        <f t="shared" si="9"/>
        <v>200</v>
      </c>
      <c r="AW87" s="757">
        <f t="shared" si="9"/>
        <v>200</v>
      </c>
      <c r="AX87" s="757">
        <f t="shared" si="9"/>
        <v>200</v>
      </c>
      <c r="AY87" s="757">
        <f t="shared" si="9"/>
        <v>200</v>
      </c>
      <c r="AZ87" s="757">
        <f t="shared" si="9"/>
        <v>200</v>
      </c>
      <c r="BA87" s="757">
        <f t="shared" si="9"/>
        <v>200</v>
      </c>
      <c r="BB87" s="757">
        <f t="shared" si="9"/>
        <v>200</v>
      </c>
      <c r="BC87" s="757">
        <f t="shared" si="9"/>
        <v>200</v>
      </c>
      <c r="BD87" s="757">
        <f t="shared" si="9"/>
        <v>200</v>
      </c>
      <c r="BE87" s="757">
        <f t="shared" si="9"/>
        <v>200</v>
      </c>
      <c r="BF87" s="757">
        <f t="shared" si="9"/>
        <v>200</v>
      </c>
      <c r="BG87" s="757">
        <f t="shared" si="9"/>
        <v>200</v>
      </c>
      <c r="BH87" s="757">
        <f t="shared" si="9"/>
        <v>200</v>
      </c>
      <c r="BI87" s="757">
        <f t="shared" si="9"/>
        <v>200</v>
      </c>
      <c r="BJ87" s="757">
        <f t="shared" si="9"/>
        <v>200</v>
      </c>
      <c r="BK87" s="757">
        <f t="shared" si="9"/>
        <v>200</v>
      </c>
      <c r="BL87" s="757">
        <f t="shared" si="9"/>
        <v>200</v>
      </c>
      <c r="BM87" s="757">
        <f t="shared" si="9"/>
        <v>200</v>
      </c>
      <c r="BN87" s="757">
        <f t="shared" si="9"/>
        <v>200</v>
      </c>
      <c r="BO87" s="757">
        <f t="shared" si="9"/>
        <v>200</v>
      </c>
      <c r="BP87" s="757">
        <f t="shared" si="9"/>
        <v>200</v>
      </c>
      <c r="BQ87" s="757">
        <f t="shared" si="9"/>
        <v>200</v>
      </c>
      <c r="BR87" s="757">
        <f t="shared" si="9"/>
        <v>200</v>
      </c>
      <c r="BS87" s="757">
        <f t="shared" si="9"/>
        <v>200</v>
      </c>
      <c r="BT87" s="757">
        <f t="shared" si="9"/>
        <v>200</v>
      </c>
      <c r="BU87" s="757">
        <f t="shared" si="9"/>
        <v>200</v>
      </c>
      <c r="BV87" s="757">
        <f t="shared" si="9"/>
        <v>200</v>
      </c>
      <c r="BW87" s="757">
        <f t="shared" si="9"/>
        <v>200</v>
      </c>
      <c r="BX87" s="757">
        <f t="shared" si="9"/>
        <v>200</v>
      </c>
      <c r="BY87" s="757">
        <f t="shared" si="9"/>
        <v>200</v>
      </c>
      <c r="BZ87" s="757">
        <f t="shared" ref="BZ87:DG87" si="10">BY87</f>
        <v>200</v>
      </c>
      <c r="CA87" s="757">
        <f t="shared" si="10"/>
        <v>200</v>
      </c>
      <c r="CB87" s="757">
        <f t="shared" si="10"/>
        <v>200</v>
      </c>
      <c r="CC87" s="757">
        <f t="shared" si="10"/>
        <v>200</v>
      </c>
      <c r="CD87" s="757">
        <f t="shared" si="10"/>
        <v>200</v>
      </c>
      <c r="CE87" s="757">
        <f t="shared" si="10"/>
        <v>200</v>
      </c>
      <c r="CF87" s="757">
        <f t="shared" si="10"/>
        <v>200</v>
      </c>
      <c r="CG87" s="757">
        <f t="shared" si="10"/>
        <v>200</v>
      </c>
      <c r="CH87" s="757">
        <f t="shared" si="10"/>
        <v>200</v>
      </c>
      <c r="CI87" s="757">
        <f t="shared" si="10"/>
        <v>200</v>
      </c>
      <c r="CJ87" s="757">
        <f t="shared" si="10"/>
        <v>200</v>
      </c>
      <c r="CK87" s="757">
        <f t="shared" si="10"/>
        <v>200</v>
      </c>
      <c r="CL87" s="757">
        <f t="shared" si="10"/>
        <v>200</v>
      </c>
      <c r="CM87" s="757">
        <f t="shared" si="10"/>
        <v>200</v>
      </c>
      <c r="CN87" s="757">
        <f t="shared" si="10"/>
        <v>200</v>
      </c>
      <c r="CO87" s="757">
        <f t="shared" si="10"/>
        <v>200</v>
      </c>
      <c r="CP87" s="757">
        <f t="shared" si="10"/>
        <v>200</v>
      </c>
      <c r="CQ87" s="757">
        <f t="shared" si="10"/>
        <v>200</v>
      </c>
      <c r="CR87" s="757">
        <f t="shared" si="10"/>
        <v>200</v>
      </c>
      <c r="CS87" s="757">
        <f t="shared" si="10"/>
        <v>200</v>
      </c>
      <c r="CT87" s="757">
        <f t="shared" si="10"/>
        <v>200</v>
      </c>
      <c r="CU87" s="757">
        <f t="shared" si="10"/>
        <v>200</v>
      </c>
      <c r="CV87" s="757">
        <f t="shared" si="10"/>
        <v>200</v>
      </c>
      <c r="CW87" s="757">
        <f t="shared" si="10"/>
        <v>200</v>
      </c>
      <c r="CX87" s="757">
        <f t="shared" si="10"/>
        <v>200</v>
      </c>
      <c r="CY87" s="757">
        <f t="shared" si="10"/>
        <v>200</v>
      </c>
      <c r="CZ87" s="757">
        <f t="shared" si="10"/>
        <v>200</v>
      </c>
      <c r="DA87" s="757">
        <f t="shared" si="10"/>
        <v>200</v>
      </c>
      <c r="DB87" s="757">
        <f t="shared" si="10"/>
        <v>200</v>
      </c>
      <c r="DC87" s="757">
        <f t="shared" si="10"/>
        <v>200</v>
      </c>
      <c r="DD87" s="757">
        <f t="shared" si="10"/>
        <v>200</v>
      </c>
      <c r="DE87" s="757">
        <f t="shared" si="10"/>
        <v>200</v>
      </c>
      <c r="DF87" s="757">
        <f t="shared" si="10"/>
        <v>200</v>
      </c>
      <c r="DG87" s="757">
        <f t="shared" si="10"/>
        <v>200</v>
      </c>
    </row>
    <row r="88" spans="1:111">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row>
    <row r="89" spans="1:111">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row>
    <row r="90" spans="1:111">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row>
    <row r="91" spans="1:111">
      <c r="G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row>
    <row r="92" spans="1:111">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row>
    <row r="93" spans="1:111">
      <c r="G93" s="18"/>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row>
    <row r="94" spans="1:111">
      <c r="G94" s="19"/>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row>
    <row r="95" spans="1:111">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row>
  </sheetData>
  <sheetProtection algorithmName="SHA-512" hashValue="KOjYfZzDGnnc5WmVPI5fzAwVjMrV5A+sL4Al6XHymn2JMefNAa/xhfxlDQscOVJzQcAw7YoMVWEHvGWRlMuqcA==" saltValue="T7qrOw5DIwNjYwwXiCu9sg==" spinCount="100000" sheet="1" selectLockedCells="1" sort="0" autoFilter="0"/>
  <mergeCells count="507">
    <mergeCell ref="O32:O44"/>
    <mergeCell ref="P32:P44"/>
    <mergeCell ref="DC14:DC29"/>
    <mergeCell ref="CS14:CS29"/>
    <mergeCell ref="CT14:CT29"/>
    <mergeCell ref="CU14:CU29"/>
    <mergeCell ref="CV14:CV29"/>
    <mergeCell ref="CW14:CW29"/>
    <mergeCell ref="CN14:CN29"/>
    <mergeCell ref="CO14:CO29"/>
    <mergeCell ref="CP14:CP29"/>
    <mergeCell ref="CQ14:CQ29"/>
    <mergeCell ref="CR14:CR29"/>
    <mergeCell ref="CI14:CI29"/>
    <mergeCell ref="CJ14:CJ29"/>
    <mergeCell ref="CK14:CK29"/>
    <mergeCell ref="CL14:CL29"/>
    <mergeCell ref="CM14:CM29"/>
    <mergeCell ref="CD14:CD29"/>
    <mergeCell ref="CE14:CE29"/>
    <mergeCell ref="CF14:CF29"/>
    <mergeCell ref="CG14:CG29"/>
    <mergeCell ref="CH14:CH29"/>
    <mergeCell ref="BY14:BY29"/>
    <mergeCell ref="DD14:DD29"/>
    <mergeCell ref="DE14:DE29"/>
    <mergeCell ref="DF14:DF29"/>
    <mergeCell ref="DG14:DG29"/>
    <mergeCell ref="CX14:CX29"/>
    <mergeCell ref="CY14:CY29"/>
    <mergeCell ref="CZ14:CZ29"/>
    <mergeCell ref="DA14:DA29"/>
    <mergeCell ref="DB14:DB29"/>
    <mergeCell ref="BZ14:BZ29"/>
    <mergeCell ref="CA14:CA29"/>
    <mergeCell ref="CB14:CB29"/>
    <mergeCell ref="CC14:CC29"/>
    <mergeCell ref="BT14:BT29"/>
    <mergeCell ref="BU14:BU29"/>
    <mergeCell ref="BV14:BV29"/>
    <mergeCell ref="BW14:BW29"/>
    <mergeCell ref="BX14:BX29"/>
    <mergeCell ref="BO14:BO29"/>
    <mergeCell ref="BP14:BP29"/>
    <mergeCell ref="BQ14:BQ29"/>
    <mergeCell ref="BR14:BR29"/>
    <mergeCell ref="BS14:BS29"/>
    <mergeCell ref="BJ14:BJ29"/>
    <mergeCell ref="BK14:BK29"/>
    <mergeCell ref="BL14:BL29"/>
    <mergeCell ref="BM14:BM29"/>
    <mergeCell ref="BN14:BN29"/>
    <mergeCell ref="BE14:BE29"/>
    <mergeCell ref="BF14:BF29"/>
    <mergeCell ref="BG14:BG29"/>
    <mergeCell ref="BH14:BH29"/>
    <mergeCell ref="BI14:BI29"/>
    <mergeCell ref="AZ14:AZ29"/>
    <mergeCell ref="BA14:BA29"/>
    <mergeCell ref="BB14:BB29"/>
    <mergeCell ref="BC14:BC29"/>
    <mergeCell ref="BD14:BD29"/>
    <mergeCell ref="AU14:AU29"/>
    <mergeCell ref="AV14:AV29"/>
    <mergeCell ref="AW14:AW29"/>
    <mergeCell ref="AX14:AX29"/>
    <mergeCell ref="AY14:AY29"/>
    <mergeCell ref="AP14:AP29"/>
    <mergeCell ref="AQ14:AQ29"/>
    <mergeCell ref="AR14:AR29"/>
    <mergeCell ref="AS14:AS29"/>
    <mergeCell ref="AT14:AT29"/>
    <mergeCell ref="AK14:AK29"/>
    <mergeCell ref="AL14:AL29"/>
    <mergeCell ref="AM14:AM29"/>
    <mergeCell ref="AN14:AN29"/>
    <mergeCell ref="AO14:AO29"/>
    <mergeCell ref="AF14:AF29"/>
    <mergeCell ref="AG14:AG29"/>
    <mergeCell ref="AH14:AH29"/>
    <mergeCell ref="AI14:AI29"/>
    <mergeCell ref="AJ14:AJ29"/>
    <mergeCell ref="AA14:AA29"/>
    <mergeCell ref="AB14:AB29"/>
    <mergeCell ref="AC14:AC29"/>
    <mergeCell ref="AD14:AD29"/>
    <mergeCell ref="AE14:AE29"/>
    <mergeCell ref="V14:V29"/>
    <mergeCell ref="W14:W29"/>
    <mergeCell ref="X14:X29"/>
    <mergeCell ref="Y14:Y29"/>
    <mergeCell ref="Z14:Z29"/>
    <mergeCell ref="Q14:Q29"/>
    <mergeCell ref="R14:R29"/>
    <mergeCell ref="S14:S29"/>
    <mergeCell ref="T14:T29"/>
    <mergeCell ref="U14:U29"/>
    <mergeCell ref="L14:L29"/>
    <mergeCell ref="M14:M29"/>
    <mergeCell ref="N14:N29"/>
    <mergeCell ref="O14:O29"/>
    <mergeCell ref="P14:P29"/>
    <mergeCell ref="B56:B63"/>
    <mergeCell ref="D47:E47"/>
    <mergeCell ref="D48:E48"/>
    <mergeCell ref="D29:E29"/>
    <mergeCell ref="D50:E50"/>
    <mergeCell ref="D51:E51"/>
    <mergeCell ref="D52:E52"/>
    <mergeCell ref="B32:B44"/>
    <mergeCell ref="D39:E39"/>
    <mergeCell ref="B14:B29"/>
    <mergeCell ref="B47:B53"/>
    <mergeCell ref="D58:E58"/>
    <mergeCell ref="D14:E14"/>
    <mergeCell ref="D15:E15"/>
    <mergeCell ref="D26:E26"/>
    <mergeCell ref="D41:E41"/>
    <mergeCell ref="D40:E40"/>
    <mergeCell ref="F67:F82"/>
    <mergeCell ref="F56:F65"/>
    <mergeCell ref="D82:E82"/>
    <mergeCell ref="D63:E63"/>
    <mergeCell ref="D68:E68"/>
    <mergeCell ref="D42:E42"/>
    <mergeCell ref="D43:E43"/>
    <mergeCell ref="D65:E65"/>
    <mergeCell ref="D49:E49"/>
    <mergeCell ref="D56:E56"/>
    <mergeCell ref="D44:E44"/>
    <mergeCell ref="D57:E57"/>
    <mergeCell ref="D53:E53"/>
    <mergeCell ref="B67:B81"/>
    <mergeCell ref="D81:E81"/>
    <mergeCell ref="D73:E73"/>
    <mergeCell ref="D67:E67"/>
    <mergeCell ref="D75:E75"/>
    <mergeCell ref="D76:E76"/>
    <mergeCell ref="D77:E77"/>
    <mergeCell ref="D78:E78"/>
    <mergeCell ref="D79:E79"/>
    <mergeCell ref="D80:E80"/>
    <mergeCell ref="D74:E74"/>
    <mergeCell ref="D70:E70"/>
    <mergeCell ref="D71:E71"/>
    <mergeCell ref="D72:E72"/>
    <mergeCell ref="D69:E69"/>
    <mergeCell ref="AA32:AA44"/>
    <mergeCell ref="AB32:AB44"/>
    <mergeCell ref="AB56:AB65"/>
    <mergeCell ref="D64:E64"/>
    <mergeCell ref="S32:S44"/>
    <mergeCell ref="T32:T44"/>
    <mergeCell ref="U32:U44"/>
    <mergeCell ref="V32:V44"/>
    <mergeCell ref="W32:W44"/>
    <mergeCell ref="X32:X44"/>
    <mergeCell ref="Y32:Y44"/>
    <mergeCell ref="Z32:Z44"/>
    <mergeCell ref="Q32:Q44"/>
    <mergeCell ref="R32:R44"/>
    <mergeCell ref="L32:L44"/>
    <mergeCell ref="M32:M44"/>
    <mergeCell ref="N32:N44"/>
    <mergeCell ref="F47:F53"/>
    <mergeCell ref="D61:E61"/>
    <mergeCell ref="D62:E62"/>
    <mergeCell ref="D36:E36"/>
    <mergeCell ref="D37:E37"/>
    <mergeCell ref="D59:E59"/>
    <mergeCell ref="D60:E60"/>
    <mergeCell ref="C3:G3"/>
    <mergeCell ref="D34:E34"/>
    <mergeCell ref="D35:E35"/>
    <mergeCell ref="D32:E32"/>
    <mergeCell ref="D33:E33"/>
    <mergeCell ref="F14:F29"/>
    <mergeCell ref="F32:F44"/>
    <mergeCell ref="D16:E16"/>
    <mergeCell ref="D17:E17"/>
    <mergeCell ref="D18:E18"/>
    <mergeCell ref="D38:E38"/>
    <mergeCell ref="D27:E27"/>
    <mergeCell ref="D5:G5"/>
    <mergeCell ref="D6:G6"/>
    <mergeCell ref="D7:G7"/>
    <mergeCell ref="F11:G11"/>
    <mergeCell ref="D25:E25"/>
    <mergeCell ref="D19:E19"/>
    <mergeCell ref="D20:E20"/>
    <mergeCell ref="D21:E21"/>
    <mergeCell ref="D28:E28"/>
    <mergeCell ref="D22:E22"/>
    <mergeCell ref="D23:E23"/>
    <mergeCell ref="D24:E24"/>
    <mergeCell ref="AC32:AC44"/>
    <mergeCell ref="AD32:AD44"/>
    <mergeCell ref="AE32:AE44"/>
    <mergeCell ref="AF32:AF44"/>
    <mergeCell ref="AG32:AG44"/>
    <mergeCell ref="AH32:AH44"/>
    <mergeCell ref="AI32:AI44"/>
    <mergeCell ref="AJ32:AJ44"/>
    <mergeCell ref="AK32:AK44"/>
    <mergeCell ref="AL32:AL44"/>
    <mergeCell ref="AM32:AM44"/>
    <mergeCell ref="AN32:AN44"/>
    <mergeCell ref="AO32:AO44"/>
    <mergeCell ref="AP32:AP44"/>
    <mergeCell ref="AQ32:AQ44"/>
    <mergeCell ref="AR32:AR44"/>
    <mergeCell ref="AS32:AS44"/>
    <mergeCell ref="AT32:AT44"/>
    <mergeCell ref="AU32:AU44"/>
    <mergeCell ref="AV32:AV44"/>
    <mergeCell ref="AW32:AW44"/>
    <mergeCell ref="AX32:AX44"/>
    <mergeCell ref="AY32:AY44"/>
    <mergeCell ref="AZ32:AZ44"/>
    <mergeCell ref="BA32:BA44"/>
    <mergeCell ref="BB32:BB44"/>
    <mergeCell ref="BC32:BC44"/>
    <mergeCell ref="BD32:BD44"/>
    <mergeCell ref="BE32:BE44"/>
    <mergeCell ref="BF32:BF44"/>
    <mergeCell ref="BG32:BG44"/>
    <mergeCell ref="BH32:BH44"/>
    <mergeCell ref="BI32:BI44"/>
    <mergeCell ref="BJ32:BJ44"/>
    <mergeCell ref="BK32:BK44"/>
    <mergeCell ref="BL32:BL44"/>
    <mergeCell ref="BM32:BM44"/>
    <mergeCell ref="BN32:BN44"/>
    <mergeCell ref="BO32:BO44"/>
    <mergeCell ref="BP32:BP44"/>
    <mergeCell ref="BQ32:BQ44"/>
    <mergeCell ref="BR32:BR44"/>
    <mergeCell ref="BS32:BS44"/>
    <mergeCell ref="BT32:BT44"/>
    <mergeCell ref="BU32:BU44"/>
    <mergeCell ref="BV32:BV44"/>
    <mergeCell ref="BW32:BW44"/>
    <mergeCell ref="BX32:BX44"/>
    <mergeCell ref="BY32:BY44"/>
    <mergeCell ref="BZ32:BZ44"/>
    <mergeCell ref="CA32:CA44"/>
    <mergeCell ref="CB32:CB44"/>
    <mergeCell ref="CC32:CC44"/>
    <mergeCell ref="CD32:CD44"/>
    <mergeCell ref="CE32:CE44"/>
    <mergeCell ref="CF32:CF44"/>
    <mergeCell ref="CG32:CG44"/>
    <mergeCell ref="CH32:CH44"/>
    <mergeCell ref="CI32:CI44"/>
    <mergeCell ref="CJ32:CJ44"/>
    <mergeCell ref="CK32:CK44"/>
    <mergeCell ref="CL32:CL44"/>
    <mergeCell ref="CM32:CM44"/>
    <mergeCell ref="DC32:DC44"/>
    <mergeCell ref="DD32:DD44"/>
    <mergeCell ref="DE32:DE44"/>
    <mergeCell ref="CN32:CN44"/>
    <mergeCell ref="CO32:CO44"/>
    <mergeCell ref="CP32:CP44"/>
    <mergeCell ref="CQ32:CQ44"/>
    <mergeCell ref="CR32:CR44"/>
    <mergeCell ref="CS32:CS44"/>
    <mergeCell ref="CT32:CT44"/>
    <mergeCell ref="CU32:CU44"/>
    <mergeCell ref="CV32:CV44"/>
    <mergeCell ref="DH32:DH44"/>
    <mergeCell ref="L47:L53"/>
    <mergeCell ref="M47:M53"/>
    <mergeCell ref="N47:N53"/>
    <mergeCell ref="O47:O53"/>
    <mergeCell ref="P47:P53"/>
    <mergeCell ref="Q47:Q53"/>
    <mergeCell ref="R47:R53"/>
    <mergeCell ref="S47:S53"/>
    <mergeCell ref="T47:T53"/>
    <mergeCell ref="U47:U53"/>
    <mergeCell ref="V47:V53"/>
    <mergeCell ref="W47:W53"/>
    <mergeCell ref="X47:X53"/>
    <mergeCell ref="Y47:Y53"/>
    <mergeCell ref="Z47:Z53"/>
    <mergeCell ref="AA47:AA53"/>
    <mergeCell ref="AB47:AB53"/>
    <mergeCell ref="AC47:AC53"/>
    <mergeCell ref="AD47:AD53"/>
    <mergeCell ref="AE47:AE53"/>
    <mergeCell ref="AF47:AF53"/>
    <mergeCell ref="CW32:CW44"/>
    <mergeCell ref="CX32:CX44"/>
    <mergeCell ref="AG47:AG53"/>
    <mergeCell ref="AH47:AH53"/>
    <mergeCell ref="AI47:AI53"/>
    <mergeCell ref="AJ47:AJ53"/>
    <mergeCell ref="AK47:AK53"/>
    <mergeCell ref="AL47:AL53"/>
    <mergeCell ref="AM47:AM53"/>
    <mergeCell ref="AN47:AN53"/>
    <mergeCell ref="AO47:AO53"/>
    <mergeCell ref="AP47:AP53"/>
    <mergeCell ref="AQ47:AQ53"/>
    <mergeCell ref="AR47:AR53"/>
    <mergeCell ref="AS47:AS53"/>
    <mergeCell ref="AT47:AT53"/>
    <mergeCell ref="AU47:AU53"/>
    <mergeCell ref="AV47:AV53"/>
    <mergeCell ref="AW47:AW53"/>
    <mergeCell ref="AX47:AX53"/>
    <mergeCell ref="AY47:AY53"/>
    <mergeCell ref="AZ47:AZ53"/>
    <mergeCell ref="BA47:BA53"/>
    <mergeCell ref="BB47:BB53"/>
    <mergeCell ref="BC47:BC53"/>
    <mergeCell ref="BD47:BD53"/>
    <mergeCell ref="BE47:BE53"/>
    <mergeCell ref="BF47:BF53"/>
    <mergeCell ref="BG47:BG53"/>
    <mergeCell ref="BH47:BH53"/>
    <mergeCell ref="BI47:BI53"/>
    <mergeCell ref="BJ47:BJ53"/>
    <mergeCell ref="BK47:BK53"/>
    <mergeCell ref="BL47:BL53"/>
    <mergeCell ref="BM47:BM53"/>
    <mergeCell ref="BN47:BN53"/>
    <mergeCell ref="BO47:BO53"/>
    <mergeCell ref="BP47:BP53"/>
    <mergeCell ref="BQ47:BQ53"/>
    <mergeCell ref="BR47:BR53"/>
    <mergeCell ref="BS47:BS53"/>
    <mergeCell ref="BT47:BT53"/>
    <mergeCell ref="BU47:BU53"/>
    <mergeCell ref="BV47:BV53"/>
    <mergeCell ref="BW47:BW53"/>
    <mergeCell ref="BX47:BX53"/>
    <mergeCell ref="BY47:BY53"/>
    <mergeCell ref="BZ47:BZ53"/>
    <mergeCell ref="CA47:CA53"/>
    <mergeCell ref="CB47:CB53"/>
    <mergeCell ref="CC47:CC53"/>
    <mergeCell ref="CD47:CD53"/>
    <mergeCell ref="CE47:CE53"/>
    <mergeCell ref="CF47:CF53"/>
    <mergeCell ref="CG47:CG53"/>
    <mergeCell ref="CH47:CH53"/>
    <mergeCell ref="CI47:CI53"/>
    <mergeCell ref="CJ47:CJ53"/>
    <mergeCell ref="CK47:CK53"/>
    <mergeCell ref="CL47:CL53"/>
    <mergeCell ref="CM47:CM53"/>
    <mergeCell ref="CN47:CN53"/>
    <mergeCell ref="CO47:CO53"/>
    <mergeCell ref="CP47:CP53"/>
    <mergeCell ref="CQ47:CQ53"/>
    <mergeCell ref="DH47:DH53"/>
    <mergeCell ref="L56:L65"/>
    <mergeCell ref="M56:M65"/>
    <mergeCell ref="N56:N65"/>
    <mergeCell ref="O56:O65"/>
    <mergeCell ref="P56:P65"/>
    <mergeCell ref="Q56:Q65"/>
    <mergeCell ref="R56:R65"/>
    <mergeCell ref="S56:S65"/>
    <mergeCell ref="T56:T65"/>
    <mergeCell ref="U56:U65"/>
    <mergeCell ref="V56:V65"/>
    <mergeCell ref="W56:W65"/>
    <mergeCell ref="X56:X65"/>
    <mergeCell ref="Y56:Y65"/>
    <mergeCell ref="Z56:Z65"/>
    <mergeCell ref="AA56:AA65"/>
    <mergeCell ref="CR47:CR53"/>
    <mergeCell ref="CS47:CS53"/>
    <mergeCell ref="CT47:CT53"/>
    <mergeCell ref="CU47:CU53"/>
    <mergeCell ref="CV47:CV53"/>
    <mergeCell ref="CW47:CW53"/>
    <mergeCell ref="CX47:CX53"/>
    <mergeCell ref="AC56:AC65"/>
    <mergeCell ref="AD56:AD65"/>
    <mergeCell ref="AE56:AE65"/>
    <mergeCell ref="AF56:AF65"/>
    <mergeCell ref="AG56:AG65"/>
    <mergeCell ref="AH56:AH65"/>
    <mergeCell ref="AI56:AI65"/>
    <mergeCell ref="AJ56:AJ65"/>
    <mergeCell ref="AK56:AK65"/>
    <mergeCell ref="AL56:AL65"/>
    <mergeCell ref="AM56:AM65"/>
    <mergeCell ref="AN56:AN65"/>
    <mergeCell ref="AO56:AO65"/>
    <mergeCell ref="AP56:AP65"/>
    <mergeCell ref="AQ56:AQ65"/>
    <mergeCell ref="AR56:AR65"/>
    <mergeCell ref="AS56:AS65"/>
    <mergeCell ref="AT56:AT65"/>
    <mergeCell ref="AU56:AU65"/>
    <mergeCell ref="AV56:AV65"/>
    <mergeCell ref="AW56:AW65"/>
    <mergeCell ref="AX56:AX65"/>
    <mergeCell ref="AY56:AY65"/>
    <mergeCell ref="AZ56:AZ65"/>
    <mergeCell ref="BA56:BA65"/>
    <mergeCell ref="BB56:BB65"/>
    <mergeCell ref="BC56:BC65"/>
    <mergeCell ref="BD56:BD65"/>
    <mergeCell ref="BE56:BE65"/>
    <mergeCell ref="BF56:BF65"/>
    <mergeCell ref="BG56:BG65"/>
    <mergeCell ref="BH56:BH65"/>
    <mergeCell ref="BI56:BI65"/>
    <mergeCell ref="BJ56:BJ65"/>
    <mergeCell ref="BK56:BK65"/>
    <mergeCell ref="BL56:BL65"/>
    <mergeCell ref="BM56:BM65"/>
    <mergeCell ref="BN56:BN65"/>
    <mergeCell ref="BO56:BO65"/>
    <mergeCell ref="BP56:BP65"/>
    <mergeCell ref="BQ56:BQ65"/>
    <mergeCell ref="BR56:BR65"/>
    <mergeCell ref="BS56:BS65"/>
    <mergeCell ref="BT56:BT65"/>
    <mergeCell ref="BU56:BU65"/>
    <mergeCell ref="BV56:BV65"/>
    <mergeCell ref="BW56:BW65"/>
    <mergeCell ref="BX56:BX65"/>
    <mergeCell ref="BY56:BY65"/>
    <mergeCell ref="BZ56:BZ65"/>
    <mergeCell ref="CA56:CA65"/>
    <mergeCell ref="CB56:CB65"/>
    <mergeCell ref="CC56:CC65"/>
    <mergeCell ref="CQ56:CQ65"/>
    <mergeCell ref="CR56:CR65"/>
    <mergeCell ref="CS56:CS65"/>
    <mergeCell ref="CT56:CT65"/>
    <mergeCell ref="CU56:CU65"/>
    <mergeCell ref="CD56:CD65"/>
    <mergeCell ref="CE56:CE65"/>
    <mergeCell ref="CF56:CF65"/>
    <mergeCell ref="CG56:CG65"/>
    <mergeCell ref="CH56:CH65"/>
    <mergeCell ref="CI56:CI65"/>
    <mergeCell ref="CJ56:CJ65"/>
    <mergeCell ref="CK56:CK65"/>
    <mergeCell ref="CL56:CL65"/>
    <mergeCell ref="CM56:CM65"/>
    <mergeCell ref="CN56:CN65"/>
    <mergeCell ref="CO56:CO65"/>
    <mergeCell ref="CP56:CP65"/>
    <mergeCell ref="DU56:DU65"/>
    <mergeCell ref="DV56:DV65"/>
    <mergeCell ref="DE56:DE65"/>
    <mergeCell ref="DF56:DF65"/>
    <mergeCell ref="DG56:DG65"/>
    <mergeCell ref="DH56:DH65"/>
    <mergeCell ref="DI56:DI65"/>
    <mergeCell ref="DJ56:DJ65"/>
    <mergeCell ref="DK56:DK65"/>
    <mergeCell ref="DL56:DL65"/>
    <mergeCell ref="DM56:DM65"/>
    <mergeCell ref="DN56:DN65"/>
    <mergeCell ref="DO56:DO65"/>
    <mergeCell ref="DP56:DP65"/>
    <mergeCell ref="DQ56:DQ65"/>
    <mergeCell ref="DR56:DR65"/>
    <mergeCell ref="DS56:DS65"/>
    <mergeCell ref="DT56:DT65"/>
    <mergeCell ref="EF56:EF65"/>
    <mergeCell ref="EG56:EG65"/>
    <mergeCell ref="EH56:EH65"/>
    <mergeCell ref="EI56:EI65"/>
    <mergeCell ref="DW56:DW65"/>
    <mergeCell ref="DX56:DX65"/>
    <mergeCell ref="DY56:DY65"/>
    <mergeCell ref="DZ56:DZ65"/>
    <mergeCell ref="EA56:EA65"/>
    <mergeCell ref="EB56:EB65"/>
    <mergeCell ref="EC56:EC65"/>
    <mergeCell ref="ED56:ED65"/>
    <mergeCell ref="EE56:EE65"/>
    <mergeCell ref="DF32:DF44"/>
    <mergeCell ref="DG32:DG44"/>
    <mergeCell ref="CV56:CV65"/>
    <mergeCell ref="CW56:CW65"/>
    <mergeCell ref="CX56:CX65"/>
    <mergeCell ref="CY56:CY65"/>
    <mergeCell ref="CZ56:CZ65"/>
    <mergeCell ref="DA56:DA65"/>
    <mergeCell ref="DB56:DB65"/>
    <mergeCell ref="DC56:DC65"/>
    <mergeCell ref="DD56:DD65"/>
    <mergeCell ref="DA47:DA53"/>
    <mergeCell ref="DB47:DB53"/>
    <mergeCell ref="DC47:DC53"/>
    <mergeCell ref="DD47:DD53"/>
    <mergeCell ref="DE47:DE53"/>
    <mergeCell ref="DF47:DF53"/>
    <mergeCell ref="DG47:DG53"/>
    <mergeCell ref="CY47:CY53"/>
    <mergeCell ref="CZ47:CZ53"/>
    <mergeCell ref="CY32:CY44"/>
    <mergeCell ref="CZ32:CZ44"/>
    <mergeCell ref="DA32:DA44"/>
    <mergeCell ref="DB32:DB44"/>
  </mergeCells>
  <phoneticPr fontId="5" type="noConversion"/>
  <conditionalFormatting sqref="I11">
    <cfRule type="containsText" dxfId="212" priority="212" operator="containsText" text="CERTIFIED">
      <formula>NOT(ISERROR(SEARCH("CERTIFIED",I11)))</formula>
    </cfRule>
    <cfRule type="containsText" dxfId="211" priority="213" operator="containsText" text="SILVER">
      <formula>NOT(ISERROR(SEARCH("SILVER",I11)))</formula>
    </cfRule>
    <cfRule type="containsText" dxfId="210" priority="214" operator="containsText" text="GOLD">
      <formula>NOT(ISERROR(SEARCH("GOLD",I11)))</formula>
    </cfRule>
  </conditionalFormatting>
  <conditionalFormatting sqref="E11">
    <cfRule type="containsText" dxfId="209" priority="205" operator="containsText" text="FALSE">
      <formula>NOT(ISERROR(SEARCH("FALSE",E11)))</formula>
    </cfRule>
    <cfRule type="containsText" dxfId="208" priority="207" operator="containsText" text="SORRY!">
      <formula>NOT(ISERROR(SEARCH("SORRY!",E11)))</formula>
    </cfRule>
  </conditionalFormatting>
  <conditionalFormatting sqref="F11 L11:DG11">
    <cfRule type="containsText" dxfId="207" priority="203" operator="containsText" text="FALSE">
      <formula>NOT(ISERROR(SEARCH("FALSE",F11)))</formula>
    </cfRule>
    <cfRule type="containsText" dxfId="206" priority="204" operator="containsText" text="NOT CERTIFIED">
      <formula>NOT(ISERROR(SEARCH("NOT CERTIFIED",F11)))</formula>
    </cfRule>
    <cfRule type="containsText" dxfId="205" priority="208" operator="containsText" text="PLATINUM">
      <formula>NOT(ISERROR(SEARCH("PLATINUM",F11)))</formula>
    </cfRule>
    <cfRule type="containsText" dxfId="204" priority="215" operator="containsText" text="CERTIFIED">
      <formula>NOT(ISERROR(SEARCH("CERTIFIED",F11)))</formula>
    </cfRule>
    <cfRule type="containsText" dxfId="203" priority="216" operator="containsText" text="SILVER">
      <formula>NOT(ISERROR(SEARCH("SILVER",F11)))</formula>
    </cfRule>
    <cfRule type="containsText" dxfId="202" priority="217" operator="containsText" text="GOLD">
      <formula>NOT(ISERROR(SEARCH("GOLD",F11)))</formula>
    </cfRule>
  </conditionalFormatting>
  <conditionalFormatting sqref="L1:DG31 J32:K32 L45:DG1048576">
    <cfRule type="expression" dxfId="201" priority="102">
      <formula>$G$2="Select here"</formula>
    </cfRule>
  </conditionalFormatting>
  <conditionalFormatting sqref="M3:DG3 M84:DG84 M86:DG86 M6:DG6 M45:DG45 L1:L31 L45:L1048576 M14:DG30 J32:K32 M47:DG54 M56:DG65">
    <cfRule type="expression" dxfId="200" priority="202">
      <formula>$G$2&lt;1</formula>
    </cfRule>
  </conditionalFormatting>
  <conditionalFormatting sqref="N87:DG87 O14:Q29 S14:S29 M1:M31 M45:M1048576 X30 AI30 AT30 BE30 BP30 CA30 CL30 CW30">
    <cfRule type="expression" dxfId="199" priority="201">
      <formula>$G$2&lt;2</formula>
    </cfRule>
  </conditionalFormatting>
  <conditionalFormatting sqref="Q14:Q29 N1:N31 N45:N1048576 Y30 AJ30 AU30 BF30 BQ30 CB30 CM30 CX30">
    <cfRule type="expression" dxfId="198" priority="200">
      <formula>$G$2&lt;3</formula>
    </cfRule>
  </conditionalFormatting>
  <conditionalFormatting sqref="O1:O31 O45:O1048576 Z30 AK30 AV30 BG30 BR30 CC30 CN30 CY30">
    <cfRule type="expression" dxfId="197" priority="199">
      <formula>$G$2&lt;4</formula>
    </cfRule>
  </conditionalFormatting>
  <conditionalFormatting sqref="P1:P31 P45:P1048576 AA30 AL30 AW30 BH30 BS30 CD30 CO30 CZ30">
    <cfRule type="expression" dxfId="196" priority="198">
      <formula>$G$2&lt;5</formula>
    </cfRule>
  </conditionalFormatting>
  <conditionalFormatting sqref="Q1:Q31 Q45:Q1048576 AB30 AM30 AX30 BI30 BT30 CE30 CP30 DA30">
    <cfRule type="expression" dxfId="195" priority="197">
      <formula>$G$2&lt;6</formula>
    </cfRule>
  </conditionalFormatting>
  <conditionalFormatting sqref="R1:R31 R45:R1048576 AC30 AN30 AY30 BJ30 BU30 CF30 CQ30 DB30">
    <cfRule type="expression" dxfId="194" priority="196">
      <formula>$G$2&lt;7</formula>
    </cfRule>
  </conditionalFormatting>
  <conditionalFormatting sqref="S1:S31 AD30 AO30 AZ30 BK30 BV30 CG30 CR30 DC30 S45:S1048576">
    <cfRule type="expression" dxfId="193" priority="195">
      <formula>$G$2&lt;8</formula>
    </cfRule>
  </conditionalFormatting>
  <conditionalFormatting sqref="T1:T31 AE30 AP30 BA30 BL30 BW30 CH30 CS30 DD30 T45:T1048576">
    <cfRule type="expression" dxfId="192" priority="194">
      <formula>$G$2&lt;9</formula>
    </cfRule>
  </conditionalFormatting>
  <conditionalFormatting sqref="U1:U31 AF30 AQ30 BB30 BM30 BX30 CI30 CT30 DE30 U45:U1048576">
    <cfRule type="expression" dxfId="191" priority="193">
      <formula>$G$2&lt;10</formula>
    </cfRule>
  </conditionalFormatting>
  <conditionalFormatting sqref="V1:V31 AG30 AR30 BC30 BN30 BY30 CJ30 CU30 DF30 V45:V1048576">
    <cfRule type="expression" dxfId="190" priority="192">
      <formula>$G$2&lt;11</formula>
    </cfRule>
  </conditionalFormatting>
  <conditionalFormatting sqref="W1:W31 W45:W1048576">
    <cfRule type="expression" dxfId="189" priority="191">
      <formula>$G$2&lt;12</formula>
    </cfRule>
  </conditionalFormatting>
  <conditionalFormatting sqref="X1:X31 X45:X1048576">
    <cfRule type="expression" dxfId="188" priority="190">
      <formula>$G$2&lt;13</formula>
    </cfRule>
  </conditionalFormatting>
  <conditionalFormatting sqref="Y1:Y31 Y45:Y1048576">
    <cfRule type="expression" dxfId="187" priority="189">
      <formula>$G$2&lt;14</formula>
    </cfRule>
  </conditionalFormatting>
  <conditionalFormatting sqref="Z1:Z31 Z45:Z1048576">
    <cfRule type="expression" dxfId="186" priority="188">
      <formula>$G$2&lt;15</formula>
    </cfRule>
  </conditionalFormatting>
  <conditionalFormatting sqref="AA1:AA31 AA45:AA1048576">
    <cfRule type="expression" dxfId="185" priority="187">
      <formula>$G$2&lt;16</formula>
    </cfRule>
  </conditionalFormatting>
  <conditionalFormatting sqref="AB1:AB31 AB45:AB1048576">
    <cfRule type="expression" dxfId="184" priority="186">
      <formula>$G$2&lt;17</formula>
    </cfRule>
  </conditionalFormatting>
  <conditionalFormatting sqref="AC1:AC31 AC45:AC1048576">
    <cfRule type="expression" dxfId="183" priority="185">
      <formula>$G$2&lt;18</formula>
    </cfRule>
  </conditionalFormatting>
  <conditionalFormatting sqref="AD1:AD31 AD45:AD1048576">
    <cfRule type="expression" dxfId="182" priority="184">
      <formula>$G$2&lt;19</formula>
    </cfRule>
  </conditionalFormatting>
  <conditionalFormatting sqref="AE1:AE31 AE45:AE1048576">
    <cfRule type="expression" dxfId="181" priority="183">
      <formula>$G$2&lt;20</formula>
    </cfRule>
  </conditionalFormatting>
  <conditionalFormatting sqref="AF1:AF31 AF45:AF1048576">
    <cfRule type="expression" dxfId="180" priority="182">
      <formula>$G$2&lt;21</formula>
    </cfRule>
  </conditionalFormatting>
  <conditionalFormatting sqref="AG1:AG31 AG45:AG1048576">
    <cfRule type="expression" dxfId="179" priority="181">
      <formula>$G$2&lt;22</formula>
    </cfRule>
  </conditionalFormatting>
  <conditionalFormatting sqref="AH1:AH31 AH45:AH1048576">
    <cfRule type="expression" dxfId="178" priority="180">
      <formula>$G$2&lt;23</formula>
    </cfRule>
  </conditionalFormatting>
  <conditionalFormatting sqref="AI1:AI31 AI45:AI1048576">
    <cfRule type="expression" dxfId="177" priority="179">
      <formula>$G$2&lt;24</formula>
    </cfRule>
  </conditionalFormatting>
  <conditionalFormatting sqref="AJ1:AJ31 AJ45:AJ1048576">
    <cfRule type="expression" dxfId="176" priority="178">
      <formula>$G$2&lt;25</formula>
    </cfRule>
  </conditionalFormatting>
  <conditionalFormatting sqref="AK1:AK31 AK45:AK1048576">
    <cfRule type="expression" dxfId="175" priority="177">
      <formula>$G$2&lt;26</formula>
    </cfRule>
  </conditionalFormatting>
  <conditionalFormatting sqref="AL1:AL31 AL45:AL1048576">
    <cfRule type="expression" dxfId="174" priority="176">
      <formula>$G$2&lt;27</formula>
    </cfRule>
  </conditionalFormatting>
  <conditionalFormatting sqref="AM1:AM31 AM45:AM1048576">
    <cfRule type="expression" dxfId="173" priority="175">
      <formula>$G$2&lt;28</formula>
    </cfRule>
  </conditionalFormatting>
  <conditionalFormatting sqref="AN1:AN31 AN45:AN1048576">
    <cfRule type="expression" dxfId="172" priority="174">
      <formula>$G$2&lt;29</formula>
    </cfRule>
  </conditionalFormatting>
  <conditionalFormatting sqref="AO1:AO31 AO45:AO1048576">
    <cfRule type="expression" dxfId="171" priority="173">
      <formula>$G$2&lt;30</formula>
    </cfRule>
  </conditionalFormatting>
  <conditionalFormatting sqref="AP1:AP31 AP45:AP1048576">
    <cfRule type="expression" dxfId="170" priority="172">
      <formula>$G$2&lt;31</formula>
    </cfRule>
  </conditionalFormatting>
  <conditionalFormatting sqref="AQ1:AQ31 AQ45:AQ1048576">
    <cfRule type="expression" dxfId="169" priority="171">
      <formula>$G$2&lt;32</formula>
    </cfRule>
  </conditionalFormatting>
  <conditionalFormatting sqref="AR1:AR31 AR45:AR1048576">
    <cfRule type="expression" dxfId="168" priority="170">
      <formula>$G$2&lt;33</formula>
    </cfRule>
  </conditionalFormatting>
  <conditionalFormatting sqref="AS1:AS31 AS45:AS1048576">
    <cfRule type="expression" dxfId="167" priority="169">
      <formula>$G$2&lt;34</formula>
    </cfRule>
  </conditionalFormatting>
  <conditionalFormatting sqref="AT1:AT31 AT45:AT1048576">
    <cfRule type="expression" dxfId="166" priority="168">
      <formula>$G$2&lt;35</formula>
    </cfRule>
  </conditionalFormatting>
  <conditionalFormatting sqref="AU1:AU31 AU45:AU1048576">
    <cfRule type="expression" dxfId="165" priority="167">
      <formula>$G$2&lt;36</formula>
    </cfRule>
  </conditionalFormatting>
  <conditionalFormatting sqref="AV1:AV31 AV45:AV1048576">
    <cfRule type="expression" dxfId="164" priority="166">
      <formula>$G$2&lt;37</formula>
    </cfRule>
  </conditionalFormatting>
  <conditionalFormatting sqref="AW1:AW31 AW45:AW1048576">
    <cfRule type="expression" dxfId="163" priority="165">
      <formula>$G$2&lt;38</formula>
    </cfRule>
  </conditionalFormatting>
  <conditionalFormatting sqref="AX1:AX31 AX45:AX1048576">
    <cfRule type="expression" dxfId="162" priority="164">
      <formula>$G$2&lt;39</formula>
    </cfRule>
  </conditionalFormatting>
  <conditionalFormatting sqref="AY1:AY31 AY45:AY1048576">
    <cfRule type="expression" dxfId="161" priority="163">
      <formula>$G$2&lt;40</formula>
    </cfRule>
  </conditionalFormatting>
  <conditionalFormatting sqref="AZ1:AZ31 AZ45:AZ1048576">
    <cfRule type="expression" dxfId="160" priority="162">
      <formula>$G$2&lt;41</formula>
    </cfRule>
  </conditionalFormatting>
  <conditionalFormatting sqref="BA1:BA31 BA45:BA1048576">
    <cfRule type="expression" dxfId="159" priority="161">
      <formula>$G$2&lt;42</formula>
    </cfRule>
  </conditionalFormatting>
  <conditionalFormatting sqref="BB1:BB31 BB45:BB1048576">
    <cfRule type="expression" dxfId="158" priority="160">
      <formula>$G$2&lt;43</formula>
    </cfRule>
  </conditionalFormatting>
  <conditionalFormatting sqref="BC1:BC31 BC45:BC1048576">
    <cfRule type="expression" dxfId="157" priority="159">
      <formula>$G$2&lt;44</formula>
    </cfRule>
  </conditionalFormatting>
  <conditionalFormatting sqref="BD1:BD31 BD45:BD1048576">
    <cfRule type="expression" dxfId="156" priority="158">
      <formula>$G$2&lt;45</formula>
    </cfRule>
  </conditionalFormatting>
  <conditionalFormatting sqref="BE1:BE31 BE45:BE1048576">
    <cfRule type="expression" dxfId="155" priority="157">
      <formula>$G$2&lt;46</formula>
    </cfRule>
  </conditionalFormatting>
  <conditionalFormatting sqref="BF1:BF31 BF45:BF1048576">
    <cfRule type="expression" dxfId="154" priority="156">
      <formula>$G$2&lt;47</formula>
    </cfRule>
  </conditionalFormatting>
  <conditionalFormatting sqref="BG1:BG31 BG45:BG1048576">
    <cfRule type="expression" dxfId="153" priority="155">
      <formula>$G$2&lt;48</formula>
    </cfRule>
  </conditionalFormatting>
  <conditionalFormatting sqref="BH1:BH31 BH45:BH1048576">
    <cfRule type="expression" dxfId="152" priority="154">
      <formula>$G$2&lt;49</formula>
    </cfRule>
  </conditionalFormatting>
  <conditionalFormatting sqref="BI1:BI31 BI45:BI1048576">
    <cfRule type="expression" dxfId="151" priority="153">
      <formula>$G$2&lt;50</formula>
    </cfRule>
  </conditionalFormatting>
  <conditionalFormatting sqref="BJ1:BJ31 BJ45:BJ1048576">
    <cfRule type="expression" dxfId="150" priority="152">
      <formula>$G$2&lt;51</formula>
    </cfRule>
  </conditionalFormatting>
  <conditionalFormatting sqref="BK1:BK31 BK45:BK1048576">
    <cfRule type="expression" dxfId="149" priority="151">
      <formula>$G$2&lt;52</formula>
    </cfRule>
  </conditionalFormatting>
  <conditionalFormatting sqref="BL1:BL31 BL45:BL1048576">
    <cfRule type="expression" dxfId="148" priority="150">
      <formula>$G$2&lt;53</formula>
    </cfRule>
  </conditionalFormatting>
  <conditionalFormatting sqref="BM1:BM31 BM45:BM1048576">
    <cfRule type="expression" dxfId="147" priority="149">
      <formula>$G$2&lt;54</formula>
    </cfRule>
  </conditionalFormatting>
  <conditionalFormatting sqref="BN1:BN31 BN45:BN1048576">
    <cfRule type="expression" dxfId="146" priority="148">
      <formula>$G$2&lt;55</formula>
    </cfRule>
  </conditionalFormatting>
  <conditionalFormatting sqref="BO1:BO31 BO45:BO1048576">
    <cfRule type="expression" dxfId="145" priority="147">
      <formula>$G$2&lt;56</formula>
    </cfRule>
  </conditionalFormatting>
  <conditionalFormatting sqref="BP1:BP31 BP45:BP1048576">
    <cfRule type="expression" dxfId="144" priority="146">
      <formula>$G$2&lt;57</formula>
    </cfRule>
  </conditionalFormatting>
  <conditionalFormatting sqref="BQ1:BQ31 BQ45:BQ1048576">
    <cfRule type="expression" dxfId="143" priority="145">
      <formula>$G$2&lt;58</formula>
    </cfRule>
  </conditionalFormatting>
  <conditionalFormatting sqref="BR1:BR31 BR45:BR1048576">
    <cfRule type="expression" dxfId="142" priority="144">
      <formula>$G$2&lt;59</formula>
    </cfRule>
  </conditionalFormatting>
  <conditionalFormatting sqref="BS1:BS31 BS45:BS1048576">
    <cfRule type="expression" dxfId="141" priority="143">
      <formula>$G$2&lt;60</formula>
    </cfRule>
  </conditionalFormatting>
  <conditionalFormatting sqref="BT1:BT31 BT45:BT1048576">
    <cfRule type="expression" dxfId="140" priority="142">
      <formula>$G$2&lt;61</formula>
    </cfRule>
  </conditionalFormatting>
  <conditionalFormatting sqref="BU1:BU31 BU45:BU1048576">
    <cfRule type="expression" dxfId="139" priority="141">
      <formula>$G$2&lt;62</formula>
    </cfRule>
  </conditionalFormatting>
  <conditionalFormatting sqref="BV1:BV31 BV45:BV1048576">
    <cfRule type="expression" dxfId="138" priority="140">
      <formula>$G$2&lt;63</formula>
    </cfRule>
  </conditionalFormatting>
  <conditionalFormatting sqref="BW1:BW31 BW45:BW1048576">
    <cfRule type="expression" dxfId="137" priority="139">
      <formula>$G$2&lt;64</formula>
    </cfRule>
  </conditionalFormatting>
  <conditionalFormatting sqref="BX1:BX31 BX45:BX1048576">
    <cfRule type="expression" dxfId="136" priority="138">
      <formula>$G$2&lt;65</formula>
    </cfRule>
  </conditionalFormatting>
  <conditionalFormatting sqref="BY1:BY31 BY45:BY1048576">
    <cfRule type="expression" dxfId="135" priority="137">
      <formula>$G$2&lt;66</formula>
    </cfRule>
  </conditionalFormatting>
  <conditionalFormatting sqref="BZ1:BZ31 BZ45:BZ1048576">
    <cfRule type="expression" dxfId="134" priority="136">
      <formula>$G$2&lt;67</formula>
    </cfRule>
  </conditionalFormatting>
  <conditionalFormatting sqref="CA1:CA31 CA45:CA1048576">
    <cfRule type="expression" dxfId="133" priority="135">
      <formula>$G$2&lt;68</formula>
    </cfRule>
  </conditionalFormatting>
  <conditionalFormatting sqref="CB1:CB31 CB45:CB1048576">
    <cfRule type="expression" dxfId="132" priority="134">
      <formula>$G$2&lt;69</formula>
    </cfRule>
  </conditionalFormatting>
  <conditionalFormatting sqref="CC1:CC31 CC45:CC1048576">
    <cfRule type="expression" dxfId="131" priority="133">
      <formula>$G$2&lt;70</formula>
    </cfRule>
  </conditionalFormatting>
  <conditionalFormatting sqref="CD1:CD31 CD45:CD1048576">
    <cfRule type="expression" dxfId="130" priority="132">
      <formula>$G$2&lt;71</formula>
    </cfRule>
  </conditionalFormatting>
  <conditionalFormatting sqref="CE1:CE31 CE45:CE1048576">
    <cfRule type="expression" dxfId="129" priority="131">
      <formula>$G$2&lt;72</formula>
    </cfRule>
  </conditionalFormatting>
  <conditionalFormatting sqref="CF1:CF31 CF45:CF1048576">
    <cfRule type="expression" dxfId="128" priority="130">
      <formula>$G$2&lt;73</formula>
    </cfRule>
  </conditionalFormatting>
  <conditionalFormatting sqref="CG1:CG31 CG45:CG1048576">
    <cfRule type="expression" dxfId="127" priority="129">
      <formula>$G$2&lt;74</formula>
    </cfRule>
  </conditionalFormatting>
  <conditionalFormatting sqref="CH1:CH31 CH45:CH1048576">
    <cfRule type="expression" dxfId="126" priority="128">
      <formula>$G$2&lt;75</formula>
    </cfRule>
  </conditionalFormatting>
  <conditionalFormatting sqref="CI1:CI31 CI45:CI1048576">
    <cfRule type="expression" dxfId="125" priority="127">
      <formula>$G$2&lt;76</formula>
    </cfRule>
  </conditionalFormatting>
  <conditionalFormatting sqref="CJ1:CJ31 CJ45:CJ1048576">
    <cfRule type="expression" dxfId="124" priority="126">
      <formula>$G$2&lt;77</formula>
    </cfRule>
  </conditionalFormatting>
  <conditionalFormatting sqref="CK1:CK31 CK45:CK1048576">
    <cfRule type="expression" dxfId="123" priority="125">
      <formula>$G$2&lt;78</formula>
    </cfRule>
  </conditionalFormatting>
  <conditionalFormatting sqref="CL1:CL31 CL45:CL1048576">
    <cfRule type="expression" dxfId="122" priority="124">
      <formula>$G$2&lt;79</formula>
    </cfRule>
  </conditionalFormatting>
  <conditionalFormatting sqref="CM1:CM31 CM45:CM1048576">
    <cfRule type="expression" dxfId="121" priority="123">
      <formula>$G$2&lt;80</formula>
    </cfRule>
  </conditionalFormatting>
  <conditionalFormatting sqref="CN1:CN31 CN45:CN1048576">
    <cfRule type="expression" dxfId="120" priority="122">
      <formula>$G$2&lt;81</formula>
    </cfRule>
  </conditionalFormatting>
  <conditionalFormatting sqref="CO1:CO31 CO45:CO1048576">
    <cfRule type="expression" dxfId="119" priority="121">
      <formula>$G$2&lt;82</formula>
    </cfRule>
  </conditionalFormatting>
  <conditionalFormatting sqref="CP1:CP31 CP45:CP1048576">
    <cfRule type="expression" dxfId="118" priority="120">
      <formula>$G$2&lt;83</formula>
    </cfRule>
  </conditionalFormatting>
  <conditionalFormatting sqref="CQ1:CQ31 CQ45:CQ1048576">
    <cfRule type="expression" dxfId="117" priority="119">
      <formula>$G$2&lt;84</formula>
    </cfRule>
  </conditionalFormatting>
  <conditionalFormatting sqref="CR1:CR31 CR45:CR1048576">
    <cfRule type="expression" dxfId="116" priority="118">
      <formula>$G$2&lt;85</formula>
    </cfRule>
  </conditionalFormatting>
  <conditionalFormatting sqref="CS1:CS31 CS45:CS1048576">
    <cfRule type="expression" dxfId="115" priority="117">
      <formula>$G$2&lt;86</formula>
    </cfRule>
  </conditionalFormatting>
  <conditionalFormatting sqref="CT1:CT31 CT45:CT1048576">
    <cfRule type="expression" dxfId="114" priority="116">
      <formula>$G$2&lt;87</formula>
    </cfRule>
  </conditionalFormatting>
  <conditionalFormatting sqref="CU1:CU31 CU45:CU1048576">
    <cfRule type="expression" dxfId="113" priority="115">
      <formula>$G$2&lt;88</formula>
    </cfRule>
  </conditionalFormatting>
  <conditionalFormatting sqref="CV1:CV31 CV45:CV1048576">
    <cfRule type="expression" dxfId="112" priority="114">
      <formula>$G$2&lt;89</formula>
    </cfRule>
  </conditionalFormatting>
  <conditionalFormatting sqref="CW1:CW31 CW45:CW1048576">
    <cfRule type="expression" dxfId="111" priority="113">
      <formula>$G$2&lt;90</formula>
    </cfRule>
  </conditionalFormatting>
  <conditionalFormatting sqref="CX1:CX31 CX45:CX1048576">
    <cfRule type="expression" dxfId="110" priority="112">
      <formula>$G$2&lt;91</formula>
    </cfRule>
  </conditionalFormatting>
  <conditionalFormatting sqref="CY1:CY31 CY45:CY1048576">
    <cfRule type="expression" dxfId="109" priority="111">
      <formula>$G$2&lt;92</formula>
    </cfRule>
  </conditionalFormatting>
  <conditionalFormatting sqref="CZ1:CZ31 CZ45:CZ1048576">
    <cfRule type="expression" dxfId="108" priority="110">
      <formula>$G$2&lt;93</formula>
    </cfRule>
  </conditionalFormatting>
  <conditionalFormatting sqref="DA1:DA31 DA45:DA1048576">
    <cfRule type="expression" dxfId="107" priority="109">
      <formula>$G$2&lt;94</formula>
    </cfRule>
  </conditionalFormatting>
  <conditionalFormatting sqref="DB1:DB31 DB45:DB1048576">
    <cfRule type="expression" dxfId="106" priority="108">
      <formula>$G$2&lt;95</formula>
    </cfRule>
  </conditionalFormatting>
  <conditionalFormatting sqref="DC1:DC31 DC45:DC1048576">
    <cfRule type="expression" dxfId="105" priority="107">
      <formula>$G$2&lt;96</formula>
    </cfRule>
  </conditionalFormatting>
  <conditionalFormatting sqref="DD1:DD31 DD45:DD1048576">
    <cfRule type="expression" dxfId="104" priority="106">
      <formula>$G$2&lt;97</formula>
    </cfRule>
  </conditionalFormatting>
  <conditionalFormatting sqref="DE1:DE31 DE45:DE1048576">
    <cfRule type="expression" dxfId="103" priority="105">
      <formula>$G$2&lt;98</formula>
    </cfRule>
  </conditionalFormatting>
  <conditionalFormatting sqref="DF1:DF31 DF45:DF1048576">
    <cfRule type="expression" dxfId="102" priority="104">
      <formula>$G$2&lt;99</formula>
    </cfRule>
  </conditionalFormatting>
  <conditionalFormatting sqref="DG1:DG31 DG45:DG1048576">
    <cfRule type="expression" dxfId="101" priority="103">
      <formula>$G$2&lt;100</formula>
    </cfRule>
  </conditionalFormatting>
  <conditionalFormatting sqref="L32:DG44">
    <cfRule type="expression" dxfId="100" priority="1">
      <formula>$G$2="Select here"</formula>
    </cfRule>
  </conditionalFormatting>
  <conditionalFormatting sqref="L32:DG44">
    <cfRule type="expression" dxfId="99" priority="101">
      <formula>$G$2&lt;1</formula>
    </cfRule>
  </conditionalFormatting>
  <conditionalFormatting sqref="O32:Q44 S32:S44 M32:M44">
    <cfRule type="expression" dxfId="98" priority="100">
      <formula>$G$2&lt;2</formula>
    </cfRule>
  </conditionalFormatting>
  <conditionalFormatting sqref="Q32:Q44 N32:N44">
    <cfRule type="expression" dxfId="97" priority="99">
      <formula>$G$2&lt;3</formula>
    </cfRule>
  </conditionalFormatting>
  <conditionalFormatting sqref="O32:O44">
    <cfRule type="expression" dxfId="96" priority="98">
      <formula>$G$2&lt;4</formula>
    </cfRule>
  </conditionalFormatting>
  <conditionalFormatting sqref="P32:P44">
    <cfRule type="expression" dxfId="95" priority="97">
      <formula>$G$2&lt;5</formula>
    </cfRule>
  </conditionalFormatting>
  <conditionalFormatting sqref="Q32:Q44">
    <cfRule type="expression" dxfId="94" priority="96">
      <formula>$G$2&lt;6</formula>
    </cfRule>
  </conditionalFormatting>
  <conditionalFormatting sqref="R32:R44">
    <cfRule type="expression" dxfId="93" priority="95">
      <formula>$G$2&lt;7</formula>
    </cfRule>
  </conditionalFormatting>
  <conditionalFormatting sqref="S32:S44">
    <cfRule type="expression" dxfId="92" priority="94">
      <formula>$G$2&lt;8</formula>
    </cfRule>
  </conditionalFormatting>
  <conditionalFormatting sqref="T32:T44">
    <cfRule type="expression" dxfId="91" priority="93">
      <formula>$G$2&lt;9</formula>
    </cfRule>
  </conditionalFormatting>
  <conditionalFormatting sqref="U32:U44">
    <cfRule type="expression" dxfId="90" priority="92">
      <formula>$G$2&lt;10</formula>
    </cfRule>
  </conditionalFormatting>
  <conditionalFormatting sqref="V32:V44">
    <cfRule type="expression" dxfId="89" priority="91">
      <formula>$G$2&lt;11</formula>
    </cfRule>
  </conditionalFormatting>
  <conditionalFormatting sqref="W32:W44">
    <cfRule type="expression" dxfId="88" priority="90">
      <formula>$G$2&lt;12</formula>
    </cfRule>
  </conditionalFormatting>
  <conditionalFormatting sqref="X32:X44">
    <cfRule type="expression" dxfId="87" priority="89">
      <formula>$G$2&lt;13</formula>
    </cfRule>
  </conditionalFormatting>
  <conditionalFormatting sqref="Y32:Y44">
    <cfRule type="expression" dxfId="86" priority="88">
      <formula>$G$2&lt;14</formula>
    </cfRule>
  </conditionalFormatting>
  <conditionalFormatting sqref="Z32:Z44">
    <cfRule type="expression" dxfId="85" priority="87">
      <formula>$G$2&lt;15</formula>
    </cfRule>
  </conditionalFormatting>
  <conditionalFormatting sqref="AA32:AA44">
    <cfRule type="expression" dxfId="84" priority="86">
      <formula>$G$2&lt;16</formula>
    </cfRule>
  </conditionalFormatting>
  <conditionalFormatting sqref="AB32:AB44">
    <cfRule type="expression" dxfId="83" priority="85">
      <formula>$G$2&lt;17</formula>
    </cfRule>
  </conditionalFormatting>
  <conditionalFormatting sqref="AC32:AC44">
    <cfRule type="expression" dxfId="82" priority="84">
      <formula>$G$2&lt;18</formula>
    </cfRule>
  </conditionalFormatting>
  <conditionalFormatting sqref="AD32:AD44">
    <cfRule type="expression" dxfId="81" priority="83">
      <formula>$G$2&lt;19</formula>
    </cfRule>
  </conditionalFormatting>
  <conditionalFormatting sqref="AE32:AE44">
    <cfRule type="expression" dxfId="80" priority="82">
      <formula>$G$2&lt;20</formula>
    </cfRule>
  </conditionalFormatting>
  <conditionalFormatting sqref="AF32:AF44">
    <cfRule type="expression" dxfId="79" priority="81">
      <formula>$G$2&lt;21</formula>
    </cfRule>
  </conditionalFormatting>
  <conditionalFormatting sqref="AG32:AG44">
    <cfRule type="expression" dxfId="78" priority="80">
      <formula>$G$2&lt;22</formula>
    </cfRule>
  </conditionalFormatting>
  <conditionalFormatting sqref="AH32:AH44">
    <cfRule type="expression" dxfId="77" priority="79">
      <formula>$G$2&lt;23</formula>
    </cfRule>
  </conditionalFormatting>
  <conditionalFormatting sqref="AI32:AI44">
    <cfRule type="expression" dxfId="76" priority="78">
      <formula>$G$2&lt;24</formula>
    </cfRule>
  </conditionalFormatting>
  <conditionalFormatting sqref="AJ32:AJ44">
    <cfRule type="expression" dxfId="75" priority="77">
      <formula>$G$2&lt;25</formula>
    </cfRule>
  </conditionalFormatting>
  <conditionalFormatting sqref="AK32:AK44">
    <cfRule type="expression" dxfId="74" priority="76">
      <formula>$G$2&lt;26</formula>
    </cfRule>
  </conditionalFormatting>
  <conditionalFormatting sqref="AL32:AL44">
    <cfRule type="expression" dxfId="73" priority="75">
      <formula>$G$2&lt;27</formula>
    </cfRule>
  </conditionalFormatting>
  <conditionalFormatting sqref="AM32:AM44">
    <cfRule type="expression" dxfId="72" priority="74">
      <formula>$G$2&lt;28</formula>
    </cfRule>
  </conditionalFormatting>
  <conditionalFormatting sqref="AN32:AN44">
    <cfRule type="expression" dxfId="71" priority="73">
      <formula>$G$2&lt;29</formula>
    </cfRule>
  </conditionalFormatting>
  <conditionalFormatting sqref="AO32:AO44">
    <cfRule type="expression" dxfId="70" priority="72">
      <formula>$G$2&lt;30</formula>
    </cfRule>
  </conditionalFormatting>
  <conditionalFormatting sqref="AP32:AP44">
    <cfRule type="expression" dxfId="69" priority="71">
      <formula>$G$2&lt;31</formula>
    </cfRule>
  </conditionalFormatting>
  <conditionalFormatting sqref="AQ32:AQ44">
    <cfRule type="expression" dxfId="68" priority="70">
      <formula>$G$2&lt;32</formula>
    </cfRule>
  </conditionalFormatting>
  <conditionalFormatting sqref="AR32:AR44">
    <cfRule type="expression" dxfId="67" priority="69">
      <formula>$G$2&lt;33</formula>
    </cfRule>
  </conditionalFormatting>
  <conditionalFormatting sqref="AS32:AS44">
    <cfRule type="expression" dxfId="66" priority="68">
      <formula>$G$2&lt;34</formula>
    </cfRule>
  </conditionalFormatting>
  <conditionalFormatting sqref="AT32:AT44">
    <cfRule type="expression" dxfId="65" priority="67">
      <formula>$G$2&lt;35</formula>
    </cfRule>
  </conditionalFormatting>
  <conditionalFormatting sqref="AU32:AU44">
    <cfRule type="expression" dxfId="64" priority="66">
      <formula>$G$2&lt;36</formula>
    </cfRule>
  </conditionalFormatting>
  <conditionalFormatting sqref="AV32:AV44">
    <cfRule type="expression" dxfId="63" priority="65">
      <formula>$G$2&lt;37</formula>
    </cfRule>
  </conditionalFormatting>
  <conditionalFormatting sqref="AW32:AW44">
    <cfRule type="expression" dxfId="62" priority="64">
      <formula>$G$2&lt;38</formula>
    </cfRule>
  </conditionalFormatting>
  <conditionalFormatting sqref="AX32:AX44">
    <cfRule type="expression" dxfId="61" priority="63">
      <formula>$G$2&lt;39</formula>
    </cfRule>
  </conditionalFormatting>
  <conditionalFormatting sqref="AY32:AY44">
    <cfRule type="expression" dxfId="60" priority="62">
      <formula>$G$2&lt;40</formula>
    </cfRule>
  </conditionalFormatting>
  <conditionalFormatting sqref="AZ32:AZ44">
    <cfRule type="expression" dxfId="59" priority="61">
      <formula>$G$2&lt;41</formula>
    </cfRule>
  </conditionalFormatting>
  <conditionalFormatting sqref="BA32:BA44">
    <cfRule type="expression" dxfId="58" priority="60">
      <formula>$G$2&lt;42</formula>
    </cfRule>
  </conditionalFormatting>
  <conditionalFormatting sqref="BB32:BB44">
    <cfRule type="expression" dxfId="57" priority="59">
      <formula>$G$2&lt;43</formula>
    </cfRule>
  </conditionalFormatting>
  <conditionalFormatting sqref="BC32:BC44">
    <cfRule type="expression" dxfId="56" priority="58">
      <formula>$G$2&lt;44</formula>
    </cfRule>
  </conditionalFormatting>
  <conditionalFormatting sqref="BD32:BD44">
    <cfRule type="expression" dxfId="55" priority="57">
      <formula>$G$2&lt;45</formula>
    </cfRule>
  </conditionalFormatting>
  <conditionalFormatting sqref="BE32:BE44">
    <cfRule type="expression" dxfId="54" priority="56">
      <formula>$G$2&lt;46</formula>
    </cfRule>
  </conditionalFormatting>
  <conditionalFormatting sqref="BF32:BF44">
    <cfRule type="expression" dxfId="53" priority="55">
      <formula>$G$2&lt;47</formula>
    </cfRule>
  </conditionalFormatting>
  <conditionalFormatting sqref="BG32:BG44">
    <cfRule type="expression" dxfId="52" priority="54">
      <formula>$G$2&lt;48</formula>
    </cfRule>
  </conditionalFormatting>
  <conditionalFormatting sqref="BH32:BH44">
    <cfRule type="expression" dxfId="51" priority="53">
      <formula>$G$2&lt;49</formula>
    </cfRule>
  </conditionalFormatting>
  <conditionalFormatting sqref="BI32:BI44">
    <cfRule type="expression" dxfId="50" priority="52">
      <formula>$G$2&lt;50</formula>
    </cfRule>
  </conditionalFormatting>
  <conditionalFormatting sqref="BJ32:BJ44">
    <cfRule type="expression" dxfId="49" priority="51">
      <formula>$G$2&lt;51</formula>
    </cfRule>
  </conditionalFormatting>
  <conditionalFormatting sqref="BK32:BK44">
    <cfRule type="expression" dxfId="48" priority="50">
      <formula>$G$2&lt;52</formula>
    </cfRule>
  </conditionalFormatting>
  <conditionalFormatting sqref="BL32:BL44">
    <cfRule type="expression" dxfId="47" priority="49">
      <formula>$G$2&lt;53</formula>
    </cfRule>
  </conditionalFormatting>
  <conditionalFormatting sqref="BM32:BM44">
    <cfRule type="expression" dxfId="46" priority="48">
      <formula>$G$2&lt;54</formula>
    </cfRule>
  </conditionalFormatting>
  <conditionalFormatting sqref="BN32:BN44">
    <cfRule type="expression" dxfId="45" priority="47">
      <formula>$G$2&lt;55</formula>
    </cfRule>
  </conditionalFormatting>
  <conditionalFormatting sqref="BO32:BO44">
    <cfRule type="expression" dxfId="44" priority="46">
      <formula>$G$2&lt;56</formula>
    </cfRule>
  </conditionalFormatting>
  <conditionalFormatting sqref="BP32:BP44">
    <cfRule type="expression" dxfId="43" priority="45">
      <formula>$G$2&lt;57</formula>
    </cfRule>
  </conditionalFormatting>
  <conditionalFormatting sqref="BQ32:BQ44">
    <cfRule type="expression" dxfId="42" priority="44">
      <formula>$G$2&lt;58</formula>
    </cfRule>
  </conditionalFormatting>
  <conditionalFormatting sqref="BR32:BR44">
    <cfRule type="expression" dxfId="41" priority="43">
      <formula>$G$2&lt;59</formula>
    </cfRule>
  </conditionalFormatting>
  <conditionalFormatting sqref="BS32:BS44">
    <cfRule type="expression" dxfId="40" priority="42">
      <formula>$G$2&lt;60</formula>
    </cfRule>
  </conditionalFormatting>
  <conditionalFormatting sqref="BT32:BT44">
    <cfRule type="expression" dxfId="39" priority="41">
      <formula>$G$2&lt;61</formula>
    </cfRule>
  </conditionalFormatting>
  <conditionalFormatting sqref="BU32:BU44">
    <cfRule type="expression" dxfId="38" priority="40">
      <formula>$G$2&lt;62</formula>
    </cfRule>
  </conditionalFormatting>
  <conditionalFormatting sqref="BV32:BV44">
    <cfRule type="expression" dxfId="37" priority="39">
      <formula>$G$2&lt;63</formula>
    </cfRule>
  </conditionalFormatting>
  <conditionalFormatting sqref="BW32:BW44">
    <cfRule type="expression" dxfId="36" priority="38">
      <formula>$G$2&lt;64</formula>
    </cfRule>
  </conditionalFormatting>
  <conditionalFormatting sqref="BX32:BX44">
    <cfRule type="expression" dxfId="35" priority="37">
      <formula>$G$2&lt;65</formula>
    </cfRule>
  </conditionalFormatting>
  <conditionalFormatting sqref="BY32:BY44">
    <cfRule type="expression" dxfId="34" priority="36">
      <formula>$G$2&lt;66</formula>
    </cfRule>
  </conditionalFormatting>
  <conditionalFormatting sqref="BZ32:BZ44">
    <cfRule type="expression" dxfId="33" priority="35">
      <formula>$G$2&lt;67</formula>
    </cfRule>
  </conditionalFormatting>
  <conditionalFormatting sqref="CA32:CA44">
    <cfRule type="expression" dxfId="32" priority="34">
      <formula>$G$2&lt;68</formula>
    </cfRule>
  </conditionalFormatting>
  <conditionalFormatting sqref="CB32:CB44">
    <cfRule type="expression" dxfId="31" priority="33">
      <formula>$G$2&lt;69</formula>
    </cfRule>
  </conditionalFormatting>
  <conditionalFormatting sqref="CC32:CC44">
    <cfRule type="expression" dxfId="30" priority="32">
      <formula>$G$2&lt;70</formula>
    </cfRule>
  </conditionalFormatting>
  <conditionalFormatting sqref="CD32:CD44">
    <cfRule type="expression" dxfId="29" priority="31">
      <formula>$G$2&lt;71</formula>
    </cfRule>
  </conditionalFormatting>
  <conditionalFormatting sqref="CE32:CE44">
    <cfRule type="expression" dxfId="28" priority="30">
      <formula>$G$2&lt;72</formula>
    </cfRule>
  </conditionalFormatting>
  <conditionalFormatting sqref="CF32:CF44">
    <cfRule type="expression" dxfId="27" priority="29">
      <formula>$G$2&lt;73</formula>
    </cfRule>
  </conditionalFormatting>
  <conditionalFormatting sqref="CG32:CG44">
    <cfRule type="expression" dxfId="26" priority="28">
      <formula>$G$2&lt;74</formula>
    </cfRule>
  </conditionalFormatting>
  <conditionalFormatting sqref="CH32:CH44">
    <cfRule type="expression" dxfId="25" priority="27">
      <formula>$G$2&lt;75</formula>
    </cfRule>
  </conditionalFormatting>
  <conditionalFormatting sqref="CI32:CI44">
    <cfRule type="expression" dxfId="24" priority="26">
      <formula>$G$2&lt;76</formula>
    </cfRule>
  </conditionalFormatting>
  <conditionalFormatting sqref="CJ32:CJ44">
    <cfRule type="expression" dxfId="23" priority="25">
      <formula>$G$2&lt;77</formula>
    </cfRule>
  </conditionalFormatting>
  <conditionalFormatting sqref="CK32:CK44">
    <cfRule type="expression" dxfId="22" priority="24">
      <formula>$G$2&lt;78</formula>
    </cfRule>
  </conditionalFormatting>
  <conditionalFormatting sqref="CL32:CL44">
    <cfRule type="expression" dxfId="21" priority="23">
      <formula>$G$2&lt;79</formula>
    </cfRule>
  </conditionalFormatting>
  <conditionalFormatting sqref="CM32:CM44">
    <cfRule type="expression" dxfId="20" priority="22">
      <formula>$G$2&lt;80</formula>
    </cfRule>
  </conditionalFormatting>
  <conditionalFormatting sqref="CN32:CN44">
    <cfRule type="expression" dxfId="19" priority="21">
      <formula>$G$2&lt;81</formula>
    </cfRule>
  </conditionalFormatting>
  <conditionalFormatting sqref="CO32:CO44">
    <cfRule type="expression" dxfId="18" priority="20">
      <formula>$G$2&lt;82</formula>
    </cfRule>
  </conditionalFormatting>
  <conditionalFormatting sqref="CP32:CP44">
    <cfRule type="expression" dxfId="17" priority="19">
      <formula>$G$2&lt;83</formula>
    </cfRule>
  </conditionalFormatting>
  <conditionalFormatting sqref="CQ32:CQ44">
    <cfRule type="expression" dxfId="16" priority="18">
      <formula>$G$2&lt;84</formula>
    </cfRule>
  </conditionalFormatting>
  <conditionalFormatting sqref="CR32:CR44">
    <cfRule type="expression" dxfId="15" priority="17">
      <formula>$G$2&lt;85</formula>
    </cfRule>
  </conditionalFormatting>
  <conditionalFormatting sqref="CS32:CS44">
    <cfRule type="expression" dxfId="14" priority="16">
      <formula>$G$2&lt;86</formula>
    </cfRule>
  </conditionalFormatting>
  <conditionalFormatting sqref="CT32:CT44">
    <cfRule type="expression" dxfId="13" priority="15">
      <formula>$G$2&lt;87</formula>
    </cfRule>
  </conditionalFormatting>
  <conditionalFormatting sqref="CU32:CU44">
    <cfRule type="expression" dxfId="12" priority="14">
      <formula>$G$2&lt;88</formula>
    </cfRule>
  </conditionalFormatting>
  <conditionalFormatting sqref="CV32:CV44">
    <cfRule type="expression" dxfId="11" priority="13">
      <formula>$G$2&lt;89</formula>
    </cfRule>
  </conditionalFormatting>
  <conditionalFormatting sqref="CW32:CW44">
    <cfRule type="expression" dxfId="10" priority="12">
      <formula>$G$2&lt;90</formula>
    </cfRule>
  </conditionalFormatting>
  <conditionalFormatting sqref="CX32:CX44">
    <cfRule type="expression" dxfId="9" priority="11">
      <formula>$G$2&lt;91</formula>
    </cfRule>
  </conditionalFormatting>
  <conditionalFormatting sqref="CY32:CY44">
    <cfRule type="expression" dxfId="8" priority="10">
      <formula>$G$2&lt;92</formula>
    </cfRule>
  </conditionalFormatting>
  <conditionalFormatting sqref="CZ32:CZ44">
    <cfRule type="expression" dxfId="7" priority="9">
      <formula>$G$2&lt;93</formula>
    </cfRule>
  </conditionalFormatting>
  <conditionalFormatting sqref="DA32:DA44">
    <cfRule type="expression" dxfId="6" priority="8">
      <formula>$G$2&lt;94</formula>
    </cfRule>
  </conditionalFormatting>
  <conditionalFormatting sqref="DB32:DB44">
    <cfRule type="expression" dxfId="5" priority="7">
      <formula>$G$2&lt;95</formula>
    </cfRule>
  </conditionalFormatting>
  <conditionalFormatting sqref="DC32:DC44">
    <cfRule type="expression" dxfId="4" priority="6">
      <formula>$G$2&lt;96</formula>
    </cfRule>
  </conditionalFormatting>
  <conditionalFormatting sqref="DD32:DD44">
    <cfRule type="expression" dxfId="3" priority="5">
      <formula>$G$2&lt;97</formula>
    </cfRule>
  </conditionalFormatting>
  <conditionalFormatting sqref="DE32:DE44">
    <cfRule type="expression" dxfId="2" priority="4">
      <formula>$G$2&lt;98</formula>
    </cfRule>
  </conditionalFormatting>
  <conditionalFormatting sqref="DF32:DF44">
    <cfRule type="expression" dxfId="1" priority="3">
      <formula>$G$2&lt;99</formula>
    </cfRule>
  </conditionalFormatting>
  <conditionalFormatting sqref="DG32:DG44">
    <cfRule type="expression" dxfId="0" priority="2">
      <formula>$G$2&lt;100</formula>
    </cfRule>
  </conditionalFormatting>
  <pageMargins left="0.75000000000000011" right="0.75000000000000011" top="1" bottom="1" header="0.5" footer="0.5"/>
  <pageSetup paperSize="9" scale="56" orientation="portrait" horizontalDpi="4294967292" verticalDpi="4294967292" r:id="rId1"/>
  <rowBreaks count="1" manualBreakCount="1">
    <brk id="83" max="16383" man="1"/>
  </rowBreaks>
  <ignoredErrors>
    <ignoredError sqref="H2:I2"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07795-ACAB-4A67-AEF5-CE78B2FF1573}">
  <sheetPr codeName="Sheet1"/>
  <dimension ref="A1:C5"/>
  <sheetViews>
    <sheetView tabSelected="1" workbookViewId="0">
      <selection activeCell="C6" sqref="C6"/>
    </sheetView>
  </sheetViews>
  <sheetFormatPr defaultRowHeight="15.6"/>
  <cols>
    <col min="1" max="1" width="12.59765625" customWidth="1"/>
    <col min="2" max="2" width="11.296875" customWidth="1"/>
    <col min="3" max="3" width="75.59765625" customWidth="1"/>
  </cols>
  <sheetData>
    <row r="1" spans="1:3">
      <c r="A1" t="s">
        <v>766</v>
      </c>
      <c r="B1" t="s">
        <v>743</v>
      </c>
      <c r="C1" t="s">
        <v>765</v>
      </c>
    </row>
    <row r="2" spans="1:3" ht="78">
      <c r="A2" s="947" t="s">
        <v>764</v>
      </c>
      <c r="B2" s="948">
        <v>44782</v>
      </c>
      <c r="C2" s="768" t="s">
        <v>825</v>
      </c>
    </row>
    <row r="3" spans="1:3" ht="31.2">
      <c r="A3" s="947"/>
      <c r="B3" s="948"/>
      <c r="C3" s="768" t="s">
        <v>829</v>
      </c>
    </row>
    <row r="4" spans="1:3">
      <c r="A4" t="s">
        <v>830</v>
      </c>
      <c r="B4" s="773">
        <v>44852</v>
      </c>
      <c r="C4" t="s">
        <v>831</v>
      </c>
    </row>
    <row r="5" spans="1:3">
      <c r="A5" t="s">
        <v>832</v>
      </c>
      <c r="B5" s="773">
        <v>44852</v>
      </c>
      <c r="C5" t="s">
        <v>833</v>
      </c>
    </row>
  </sheetData>
  <sheetProtection algorithmName="SHA-512" hashValue="YHSkKlS8YU+xpbI8aArpiV0ZCaSIHP/RA2W8PNRqjcpMwKmNdqrNcovWSbkvTFkT7cTgioF1R5O514is8ELLXQ==" saltValue="Vlf8Y5hp7Fw4m3pXiPFoBw==" spinCount="100000" sheet="1" objects="1" scenarios="1"/>
  <mergeCells count="2">
    <mergeCell ref="A2:A3"/>
    <mergeCell ref="B2:B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H 5 X T + Q u d V W p A A A A + A A A A B I A H A B D b 2 5 m a W c v U G F j a 2 F n Z S 5 4 b W w g o h g A K K A U A A A A A A A A A A A A A A A A A A A A A A A A A A A A h Y / R C o I w G I V f R X b v N j V L 5 H d e R B d B Q h B E t 2 M t H e k M N 5 v v 1 k W P 1 C s k l N V d l + f w H f j O 4 3 a H f G h q 7 y o 7 o 1 q d o Q B T 5 E k t 2 q P S Z Y Z 6 e / I T l D P Y c n H m p f R G W J t 0 M C p D l b W X l B D n H H Y R b r u S h J Q G 5 F B s d q K S D f e V N p Z r I d F n d f y / Q g z 2 L x k W 4 k W E 4 z i Z 4 1 k S A J l q K J T + I u F o j C m Q n x K W f W 3 7 T j K p / f U K y B S B v F + w J 1 B L A w Q U A A I A C A C 0 f l d 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H 5 X T y i K R 7 g O A A A A E Q A A A B M A H A B G b 3 J t d W x h c y 9 T Z W N 0 a W 9 u M S 5 t I K I Y A C i g F A A A A A A A A A A A A A A A A A A A A A A A A A A A A C t O T S 7 J z M 9 T C I b Q h t Y A U E s B A i 0 A F A A C A A g A t H 5 X T + Q u d V W p A A A A + A A A A B I A A A A A A A A A A A A A A A A A A A A A A E N v b m Z p Z y 9 Q Y W N r Y W d l L n h t b F B L A Q I t A B Q A A g A I A L R + V 0 8 P y u m r p A A A A O k A A A A T A A A A A A A A A A A A A A A A A P U A A A B b Q 2 9 u d G V u d F 9 U e X B l c 1 0 u e G 1 s U E s B A i 0 A F A A C A A g A t H 5 X T y 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G P j Q V e v U Z Z L p p h P y C Y Q v f Y A A A A A A g A A A A A A E G Y A A A A B A A A g A A A A i 4 C Z 1 0 3 p d q 7 o r i M i 1 t x w x v a v l s S M P e W P 3 i 2 E m 9 6 + B C A A A A A A D o A A A A A C A A A g A A A A Z N W 7 x o W T I T f s g K G + Y d F 4 4 0 i B P / Z v U t T W 7 s 6 Q Q o d o C 2 Z Q A A A A x 5 C E n 4 A r Q 6 o N 4 K x w h g 5 3 5 n Y O t J 0 e Y r Z c 2 A j 1 T x k 9 o l y 5 A 2 K K I x R z Z G b o D C 3 l p g 0 Q 6 U l 2 y s v D B S s A I + g N E 0 p U R J 5 v M X C 9 9 L U g 7 n 7 o f F b E Q 3 d A A A A A G 5 K Q G X E m / A r P g C N l r J M S r k C 3 x a P 9 e S u v n H x I j N x o y S A f y d n d X y 4 j 2 x I U H w l e i J s M W x 5 o v U r 9 E 7 y j p D W f / W 7 + s A = = < / D a t a M a s h u p > 
</file>

<file path=customXml/itemProps1.xml><?xml version="1.0" encoding="utf-8"?>
<ds:datastoreItem xmlns:ds="http://schemas.openxmlformats.org/officeDocument/2006/customXml" ds:itemID="{CC955B32-7E04-477B-8AF0-9142636ABD6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Weighting</vt:lpstr>
      <vt:lpstr>Home</vt:lpstr>
      <vt:lpstr>Environment</vt:lpstr>
      <vt:lpstr>HealthWellbeing</vt:lpstr>
      <vt:lpstr>Economic</vt:lpstr>
      <vt:lpstr>Quality</vt:lpstr>
      <vt:lpstr>Location</vt:lpstr>
      <vt:lpstr>OverallScore</vt:lpstr>
      <vt:lpstr>List of Changes</vt:lpstr>
      <vt:lpstr>Output report</vt:lpstr>
      <vt:lpstr>Airborne___floors</vt:lpstr>
      <vt:lpstr>Airborne___walls</vt:lpstr>
      <vt:lpstr>Impact___floors</vt:lpstr>
      <vt:lpstr>Economic!Print_Area</vt:lpstr>
      <vt:lpstr>HealthWellbeing!Print_Area</vt:lpstr>
      <vt:lpstr>Location!Print_Area</vt:lpstr>
      <vt:lpstr>Quality!Print_Area</vt:lpstr>
      <vt:lpstr>Economic!Print_Titles</vt:lpstr>
      <vt:lpstr>Environment!Print_Titles</vt:lpstr>
      <vt:lpstr>HealthWellbeing!Print_Titles</vt:lpstr>
      <vt:lpstr>Home!Print_Titles</vt:lpstr>
      <vt:lpstr>Location!Print_Titles</vt:lpstr>
      <vt:lpstr>OverallScore!Print_Titles</vt:lpstr>
      <vt:lpstr>Quality!Print_Titles</vt:lpstr>
      <vt:lpstr>Economic!Ratings</vt:lpstr>
      <vt:lpstr>Quality!Ratings</vt:lpstr>
    </vt:vector>
  </TitlesOfParts>
  <Company>GIFSC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Neoma Lira</dc:creator>
  <cp:lastModifiedBy>Test</cp:lastModifiedBy>
  <cp:lastPrinted>2016-11-09T17:57:15Z</cp:lastPrinted>
  <dcterms:created xsi:type="dcterms:W3CDTF">2014-10-14T11:30:35Z</dcterms:created>
  <dcterms:modified xsi:type="dcterms:W3CDTF">2022-10-18T16:19:54Z</dcterms:modified>
</cp:coreProperties>
</file>